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llum\Documents\Projects\UGC-Website\res\Loughborough2019\"/>
    </mc:Choice>
  </mc:AlternateContent>
  <xr:revisionPtr revIDLastSave="0" documentId="8_{7DF1BA81-A0D3-4821-90F5-5409C97AC5C0}" xr6:coauthVersionLast="45" xr6:coauthVersionMax="45" xr10:uidLastSave="{00000000-0000-0000-0000-000000000000}"/>
  <bookViews>
    <workbookView xWindow="-108" yWindow="-108" windowWidth="23256" windowHeight="12576" tabRatio="678" xr2:uid="{CA3DEF59-1E32-8C41-8B33-E08A6681C59F}"/>
  </bookViews>
  <sheets>
    <sheet name="Elite Men" sheetId="1" r:id="rId1"/>
    <sheet name="Elite Women" sheetId="4" r:id="rId2"/>
    <sheet name="Advanced Men" sheetId="5" r:id="rId3"/>
    <sheet name="Advanced Women" sheetId="3" r:id="rId4"/>
    <sheet name="Intermediate Men" sheetId="6" r:id="rId5"/>
    <sheet name="Intermediate Women" sheetId="8" r:id="rId6"/>
    <sheet name="Novice Men" sheetId="7" r:id="rId7"/>
    <sheet name="Novice Women" sheetId="9" r:id="rId8"/>
    <sheet name="League Calculation" sheetId="2" r:id="rId9"/>
  </sheets>
  <definedNames>
    <definedName name="_xlnm._FilterDatabase" localSheetId="2" hidden="1">'Advanced Men'!$A:$A</definedName>
    <definedName name="_xlnm._FilterDatabase" localSheetId="3" hidden="1">'Advanced Women'!$A:$A</definedName>
    <definedName name="_xlnm._FilterDatabase" localSheetId="0" hidden="1">'Elite Men'!$A:$A</definedName>
    <definedName name="_xlnm._FilterDatabase" localSheetId="1" hidden="1">'Elite Women'!$A:$A</definedName>
    <definedName name="_xlnm._FilterDatabase" localSheetId="4" hidden="1">'Intermediate Men'!$A:$A</definedName>
    <definedName name="_xlnm._FilterDatabase" localSheetId="5" hidden="1">'Intermediate Women'!$A:$A</definedName>
    <definedName name="_xlnm._FilterDatabase" localSheetId="6" hidden="1">'Novice Men'!$A:$A</definedName>
    <definedName name="_xlnm._FilterDatabase" localSheetId="7" hidden="1">'Novice Women'!$A:$A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9" i="1" l="1"/>
  <c r="AE3" i="1" l="1"/>
  <c r="AE4" i="1"/>
  <c r="AE5" i="1"/>
  <c r="AE6" i="1"/>
  <c r="AE7" i="1"/>
  <c r="AE8" i="1"/>
  <c r="AE9" i="1"/>
  <c r="AE10" i="1"/>
  <c r="AE11" i="1"/>
  <c r="AE12" i="1"/>
  <c r="AN3" i="1" l="1"/>
  <c r="AN4" i="1"/>
  <c r="AN5" i="1"/>
  <c r="AN6" i="1"/>
  <c r="AN7" i="1"/>
  <c r="AN8" i="1"/>
  <c r="AN9" i="1"/>
  <c r="AN10" i="1"/>
  <c r="AN11" i="1"/>
  <c r="AN12" i="1"/>
  <c r="AM3" i="1"/>
  <c r="AM4" i="1"/>
  <c r="AM5" i="1"/>
  <c r="AM6" i="1"/>
  <c r="AM7" i="1"/>
  <c r="AM8" i="1"/>
  <c r="AM9" i="1"/>
  <c r="AM10" i="1"/>
  <c r="AM11" i="1"/>
  <c r="AM12" i="1"/>
  <c r="G3" i="1"/>
  <c r="G4" i="1"/>
  <c r="G5" i="1"/>
  <c r="G6" i="1"/>
  <c r="G7" i="1"/>
  <c r="G8" i="1"/>
  <c r="G9" i="1"/>
  <c r="G10" i="1"/>
  <c r="G11" i="1"/>
  <c r="G12" i="1"/>
  <c r="L12" i="1"/>
  <c r="Q12" i="1"/>
  <c r="V12" i="1"/>
  <c r="Y12" i="1"/>
  <c r="AJ12" i="1"/>
  <c r="G3" i="4"/>
  <c r="G4" i="4"/>
  <c r="G5" i="4"/>
  <c r="G6" i="4"/>
  <c r="G7" i="4"/>
  <c r="G8" i="4"/>
  <c r="G9" i="4"/>
  <c r="G10" i="4"/>
  <c r="G11" i="4"/>
  <c r="G12" i="4"/>
  <c r="AC3" i="4"/>
  <c r="AC4" i="4"/>
  <c r="AC5" i="4"/>
  <c r="AC6" i="4"/>
  <c r="AC7" i="4"/>
  <c r="AC8" i="4"/>
  <c r="AC9" i="4"/>
  <c r="AC10" i="4"/>
  <c r="AC11" i="4"/>
  <c r="AC12" i="4"/>
  <c r="AC2" i="4"/>
  <c r="AD2" i="4"/>
  <c r="AD3" i="4"/>
  <c r="AD4" i="4"/>
  <c r="AE4" i="4" s="1"/>
  <c r="AD5" i="4"/>
  <c r="AD6" i="4"/>
  <c r="AD7" i="4"/>
  <c r="AD9" i="4"/>
  <c r="AD10" i="4"/>
  <c r="AD11" i="4"/>
  <c r="AD12" i="4"/>
  <c r="AD8" i="4"/>
  <c r="Y3" i="4"/>
  <c r="Y4" i="4"/>
  <c r="Y5" i="4"/>
  <c r="Y6" i="4"/>
  <c r="Y7" i="4"/>
  <c r="Y8" i="4"/>
  <c r="Y9" i="4"/>
  <c r="Y10" i="4"/>
  <c r="Y11" i="4"/>
  <c r="Y12" i="4"/>
  <c r="V3" i="4"/>
  <c r="V4" i="4"/>
  <c r="V5" i="4"/>
  <c r="V6" i="4"/>
  <c r="V7" i="4"/>
  <c r="V8" i="4"/>
  <c r="V9" i="4"/>
  <c r="Z9" i="4" s="1"/>
  <c r="V10" i="4"/>
  <c r="V11" i="4"/>
  <c r="V12" i="4"/>
  <c r="Q3" i="4"/>
  <c r="Q4" i="4"/>
  <c r="Q5" i="4"/>
  <c r="Q6" i="4"/>
  <c r="Q7" i="4"/>
  <c r="Q8" i="4"/>
  <c r="Q9" i="4"/>
  <c r="Q10" i="4"/>
  <c r="Q11" i="4"/>
  <c r="Q12" i="4"/>
  <c r="L3" i="4"/>
  <c r="L4" i="4"/>
  <c r="L5" i="4"/>
  <c r="L6" i="4"/>
  <c r="L7" i="4"/>
  <c r="L8" i="4"/>
  <c r="L9" i="4"/>
  <c r="L10" i="4"/>
  <c r="L11" i="4"/>
  <c r="L12" i="4"/>
  <c r="L33" i="9"/>
  <c r="O33" i="9"/>
  <c r="P33" i="9"/>
  <c r="L34" i="9"/>
  <c r="O34" i="9"/>
  <c r="P34" i="9"/>
  <c r="L35" i="9"/>
  <c r="O35" i="9"/>
  <c r="P35" i="9"/>
  <c r="L36" i="9"/>
  <c r="O36" i="9"/>
  <c r="P36" i="9"/>
  <c r="L37" i="9"/>
  <c r="O37" i="9"/>
  <c r="P37" i="9"/>
  <c r="G33" i="9"/>
  <c r="G34" i="9"/>
  <c r="G35" i="9"/>
  <c r="G36" i="9"/>
  <c r="G37" i="9"/>
  <c r="Y33" i="3"/>
  <c r="Z33" i="3"/>
  <c r="Y34" i="3"/>
  <c r="Z34" i="3"/>
  <c r="Y35" i="3"/>
  <c r="Z35" i="3"/>
  <c r="Y36" i="3"/>
  <c r="Z36" i="3"/>
  <c r="Y37" i="3"/>
  <c r="Z37" i="3"/>
  <c r="Y38" i="3"/>
  <c r="Z38" i="3"/>
  <c r="Y39" i="3"/>
  <c r="Z39" i="3"/>
  <c r="Y40" i="3"/>
  <c r="Z40" i="3"/>
  <c r="Y41" i="3"/>
  <c r="Z41" i="3"/>
  <c r="Y42" i="3"/>
  <c r="Z42" i="3"/>
  <c r="Y43" i="3"/>
  <c r="Z43" i="3"/>
  <c r="Y44" i="3"/>
  <c r="Z44" i="3"/>
  <c r="V33" i="3"/>
  <c r="V34" i="3"/>
  <c r="V35" i="3"/>
  <c r="V36" i="3"/>
  <c r="V37" i="3"/>
  <c r="V38" i="3"/>
  <c r="V39" i="3"/>
  <c r="V40" i="3"/>
  <c r="V41" i="3"/>
  <c r="V42" i="3"/>
  <c r="V43" i="3"/>
  <c r="V44" i="3"/>
  <c r="Q33" i="3"/>
  <c r="Q34" i="3"/>
  <c r="Q35" i="3"/>
  <c r="Q36" i="3"/>
  <c r="Q37" i="3"/>
  <c r="Q38" i="3"/>
  <c r="Q39" i="3"/>
  <c r="Q40" i="3"/>
  <c r="Q41" i="3"/>
  <c r="Q42" i="3"/>
  <c r="Q43" i="3"/>
  <c r="Q44" i="3"/>
  <c r="L33" i="3"/>
  <c r="L34" i="3"/>
  <c r="L35" i="3"/>
  <c r="L36" i="3"/>
  <c r="L37" i="3"/>
  <c r="L38" i="3"/>
  <c r="L39" i="3"/>
  <c r="L40" i="3"/>
  <c r="L41" i="3"/>
  <c r="L42" i="3"/>
  <c r="L43" i="3"/>
  <c r="L44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Y2" i="4"/>
  <c r="Q35" i="9" l="1"/>
  <c r="Z7" i="4"/>
  <c r="Z6" i="4"/>
  <c r="AA44" i="3"/>
  <c r="AA33" i="3"/>
  <c r="AA34" i="3"/>
  <c r="AA38" i="3"/>
  <c r="AA37" i="3"/>
  <c r="Z12" i="1"/>
  <c r="AA39" i="3"/>
  <c r="AA40" i="3"/>
  <c r="AA41" i="3"/>
  <c r="AA43" i="3"/>
  <c r="AA35" i="3"/>
  <c r="AA42" i="3"/>
  <c r="Z11" i="4"/>
  <c r="Z10" i="4"/>
  <c r="AE10" i="4"/>
  <c r="AE7" i="4"/>
  <c r="Z4" i="4"/>
  <c r="Z8" i="4"/>
  <c r="Z12" i="4"/>
  <c r="Z3" i="4"/>
  <c r="AE9" i="4"/>
  <c r="AE12" i="4"/>
  <c r="AE11" i="4"/>
  <c r="AE8" i="4"/>
  <c r="AO12" i="1"/>
  <c r="AE3" i="4"/>
  <c r="AE6" i="4"/>
  <c r="AE5" i="4"/>
  <c r="Z5" i="4"/>
  <c r="Q36" i="9"/>
  <c r="Q37" i="9"/>
  <c r="Q33" i="9"/>
  <c r="Q34" i="9"/>
  <c r="AA36" i="3"/>
  <c r="AJ3" i="5"/>
  <c r="AJ4" i="5"/>
  <c r="AJ5" i="5"/>
  <c r="AJ6" i="5"/>
  <c r="AJ7" i="5"/>
  <c r="AJ8" i="5"/>
  <c r="AJ9" i="5"/>
  <c r="AJ10" i="5"/>
  <c r="AJ11" i="5"/>
  <c r="AJ12" i="5"/>
  <c r="AJ13" i="5"/>
  <c r="AJ14" i="5"/>
  <c r="AJ15" i="5"/>
  <c r="AI3" i="5"/>
  <c r="AI4" i="5"/>
  <c r="AI5" i="5"/>
  <c r="AI6" i="5"/>
  <c r="AI7" i="5"/>
  <c r="AI8" i="5"/>
  <c r="AI9" i="5"/>
  <c r="AI10" i="5"/>
  <c r="AI11" i="5"/>
  <c r="AI12" i="5"/>
  <c r="AI13" i="5"/>
  <c r="AI14" i="5"/>
  <c r="AI15" i="5"/>
  <c r="AF3" i="5"/>
  <c r="AF4" i="5"/>
  <c r="AF5" i="5"/>
  <c r="AF6" i="5"/>
  <c r="AF7" i="5"/>
  <c r="AF8" i="5"/>
  <c r="AF9" i="5"/>
  <c r="AF10" i="5"/>
  <c r="AF11" i="5"/>
  <c r="AF12" i="5"/>
  <c r="AF13" i="5"/>
  <c r="AF14" i="5"/>
  <c r="AF15" i="5"/>
  <c r="Y3" i="1"/>
  <c r="Y4" i="1"/>
  <c r="Y5" i="1"/>
  <c r="Y6" i="1"/>
  <c r="Y7" i="1"/>
  <c r="Y8" i="1"/>
  <c r="Y9" i="1"/>
  <c r="Y10" i="1"/>
  <c r="Y11" i="1"/>
  <c r="Y2" i="1"/>
  <c r="V3" i="1"/>
  <c r="V4" i="1"/>
  <c r="V5" i="1"/>
  <c r="V6" i="1"/>
  <c r="V7" i="1"/>
  <c r="V8" i="1"/>
  <c r="V9" i="1"/>
  <c r="V10" i="1"/>
  <c r="V11" i="1"/>
  <c r="V2" i="1"/>
  <c r="V2" i="4"/>
  <c r="Z7" i="1" l="1"/>
  <c r="Z9" i="1"/>
  <c r="Z11" i="1"/>
  <c r="Z10" i="1"/>
  <c r="Z8" i="1"/>
  <c r="Z5" i="1"/>
  <c r="Z6" i="1"/>
  <c r="Z2" i="1"/>
  <c r="Z4" i="1"/>
  <c r="Z3" i="1"/>
  <c r="Z2" i="4"/>
  <c r="C5" i="2" s="1"/>
  <c r="AB5" i="4" s="1"/>
  <c r="G4" i="9"/>
  <c r="Y2" i="6"/>
  <c r="AA12" i="1" l="1"/>
  <c r="AA11" i="4"/>
  <c r="AA4" i="4"/>
  <c r="AA7" i="4"/>
  <c r="AA5" i="4"/>
  <c r="AA3" i="4"/>
  <c r="AA10" i="4"/>
  <c r="AA12" i="4"/>
  <c r="AA9" i="4"/>
  <c r="AA2" i="4"/>
  <c r="AA8" i="4"/>
  <c r="AA6" i="4"/>
  <c r="AB3" i="4"/>
  <c r="AB9" i="4"/>
  <c r="AB4" i="4"/>
  <c r="AB11" i="4"/>
  <c r="AB10" i="4"/>
  <c r="AB7" i="4"/>
  <c r="AB6" i="4"/>
  <c r="AB8" i="4"/>
  <c r="AB12" i="4"/>
  <c r="O3" i="9"/>
  <c r="P3" i="9"/>
  <c r="O4" i="9"/>
  <c r="P4" i="9"/>
  <c r="O5" i="9"/>
  <c r="P5" i="9"/>
  <c r="O6" i="9"/>
  <c r="P6" i="9"/>
  <c r="O7" i="9"/>
  <c r="P7" i="9"/>
  <c r="O8" i="9"/>
  <c r="P8" i="9"/>
  <c r="O9" i="9"/>
  <c r="P9" i="9"/>
  <c r="O10" i="9"/>
  <c r="P10" i="9"/>
  <c r="O11" i="9"/>
  <c r="P11" i="9"/>
  <c r="O12" i="9"/>
  <c r="P12" i="9"/>
  <c r="O13" i="9"/>
  <c r="P13" i="9"/>
  <c r="O14" i="9"/>
  <c r="P14" i="9"/>
  <c r="O15" i="9"/>
  <c r="P15" i="9"/>
  <c r="O16" i="9"/>
  <c r="P16" i="9"/>
  <c r="O17" i="9"/>
  <c r="P17" i="9"/>
  <c r="O18" i="9"/>
  <c r="P18" i="9"/>
  <c r="O19" i="9"/>
  <c r="P19" i="9"/>
  <c r="O20" i="9"/>
  <c r="P20" i="9"/>
  <c r="O21" i="9"/>
  <c r="P21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P2" i="9"/>
  <c r="O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2" i="9"/>
  <c r="G24" i="9"/>
  <c r="G25" i="9"/>
  <c r="G26" i="9"/>
  <c r="G27" i="9"/>
  <c r="G28" i="9"/>
  <c r="G29" i="9"/>
  <c r="G30" i="9"/>
  <c r="G31" i="9"/>
  <c r="G32" i="9"/>
  <c r="G3" i="9"/>
  <c r="Q3" i="9" s="1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" i="9"/>
  <c r="Y3" i="8"/>
  <c r="Z3" i="8"/>
  <c r="Y4" i="8"/>
  <c r="Z4" i="8"/>
  <c r="Y5" i="8"/>
  <c r="Z5" i="8"/>
  <c r="Y6" i="8"/>
  <c r="Z6" i="8"/>
  <c r="Y7" i="8"/>
  <c r="Z7" i="8"/>
  <c r="Y8" i="8"/>
  <c r="Z8" i="8"/>
  <c r="Y9" i="8"/>
  <c r="Z9" i="8"/>
  <c r="Y10" i="8"/>
  <c r="Z10" i="8"/>
  <c r="Y11" i="8"/>
  <c r="Z11" i="8"/>
  <c r="Y12" i="8"/>
  <c r="Z12" i="8"/>
  <c r="Y13" i="8"/>
  <c r="Z13" i="8"/>
  <c r="Y14" i="8"/>
  <c r="Z14" i="8"/>
  <c r="Y15" i="8"/>
  <c r="Z15" i="8"/>
  <c r="Y16" i="8"/>
  <c r="Z16" i="8"/>
  <c r="Y17" i="8"/>
  <c r="Z17" i="8"/>
  <c r="Y18" i="8"/>
  <c r="Z18" i="8"/>
  <c r="Y19" i="8"/>
  <c r="Z19" i="8"/>
  <c r="Y20" i="8"/>
  <c r="Z20" i="8"/>
  <c r="Y21" i="8"/>
  <c r="Z21" i="8"/>
  <c r="Y22" i="8"/>
  <c r="Z22" i="8"/>
  <c r="Y23" i="8"/>
  <c r="Z23" i="8"/>
  <c r="Y24" i="8"/>
  <c r="Z24" i="8"/>
  <c r="Z2" i="8"/>
  <c r="Y2" i="8"/>
  <c r="V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" i="8"/>
  <c r="Q3" i="8"/>
  <c r="Q4" i="8"/>
  <c r="Q5" i="8"/>
  <c r="Q6" i="8"/>
  <c r="Q7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" i="8"/>
  <c r="L3" i="8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" i="8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" i="8"/>
  <c r="Q2" i="4"/>
  <c r="L2" i="4"/>
  <c r="G2" i="4"/>
  <c r="B5" i="2" s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Z2" i="3"/>
  <c r="Y2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2" i="3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2" i="3"/>
  <c r="G2" i="3"/>
  <c r="P3" i="7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2" i="7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2" i="7"/>
  <c r="L3" i="7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2" i="7"/>
  <c r="Z3" i="6"/>
  <c r="Z4" i="6"/>
  <c r="Z5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" i="6"/>
  <c r="Y3" i="6"/>
  <c r="Y4" i="6"/>
  <c r="Y5" i="6"/>
  <c r="Y6" i="6"/>
  <c r="Y7" i="6"/>
  <c r="Y8" i="6"/>
  <c r="Y9" i="6"/>
  <c r="Y10" i="6"/>
  <c r="Y11" i="6"/>
  <c r="AA11" i="6" s="1"/>
  <c r="Y12" i="6"/>
  <c r="AA12" i="6" s="1"/>
  <c r="Y13" i="6"/>
  <c r="Y14" i="6"/>
  <c r="Y15" i="6"/>
  <c r="Y16" i="6"/>
  <c r="Y17" i="6"/>
  <c r="Y18" i="6"/>
  <c r="Y19" i="6"/>
  <c r="Y20" i="6"/>
  <c r="AA20" i="6" s="1"/>
  <c r="Y21" i="6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" i="6"/>
  <c r="Q3" i="6"/>
  <c r="Q4" i="6"/>
  <c r="Q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" i="6"/>
  <c r="L3" i="6"/>
  <c r="L4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" i="6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" i="6"/>
  <c r="AK8" i="5"/>
  <c r="AK9" i="5"/>
  <c r="AK11" i="5"/>
  <c r="AK12" i="5"/>
  <c r="AK14" i="5"/>
  <c r="AK15" i="5"/>
  <c r="AJ2" i="5"/>
  <c r="AI2" i="5"/>
  <c r="AF2" i="5"/>
  <c r="AA3" i="5"/>
  <c r="AA4" i="5"/>
  <c r="AA5" i="5"/>
  <c r="AA6" i="5"/>
  <c r="AA7" i="5"/>
  <c r="AA8" i="5"/>
  <c r="AA9" i="5"/>
  <c r="AA10" i="5"/>
  <c r="AA11" i="5"/>
  <c r="AA12" i="5"/>
  <c r="AA13" i="5"/>
  <c r="AA14" i="5"/>
  <c r="AA15" i="5"/>
  <c r="AA2" i="5"/>
  <c r="V3" i="5"/>
  <c r="V4" i="5"/>
  <c r="V5" i="5"/>
  <c r="V6" i="5"/>
  <c r="V7" i="5"/>
  <c r="V8" i="5"/>
  <c r="V9" i="5"/>
  <c r="V10" i="5"/>
  <c r="V11" i="5"/>
  <c r="V12" i="5"/>
  <c r="V13" i="5"/>
  <c r="V14" i="5"/>
  <c r="V15" i="5"/>
  <c r="V2" i="5"/>
  <c r="Q3" i="5"/>
  <c r="Q4" i="5"/>
  <c r="Q5" i="5"/>
  <c r="Q6" i="5"/>
  <c r="Q7" i="5"/>
  <c r="Q8" i="5"/>
  <c r="Q9" i="5"/>
  <c r="Q10" i="5"/>
  <c r="Q11" i="5"/>
  <c r="Q12" i="5"/>
  <c r="Q13" i="5"/>
  <c r="Q14" i="5"/>
  <c r="Q15" i="5"/>
  <c r="Q2" i="5"/>
  <c r="L3" i="5"/>
  <c r="L4" i="5"/>
  <c r="L5" i="5"/>
  <c r="L6" i="5"/>
  <c r="L7" i="5"/>
  <c r="L8" i="5"/>
  <c r="L9" i="5"/>
  <c r="L10" i="5"/>
  <c r="L11" i="5"/>
  <c r="L12" i="5"/>
  <c r="L13" i="5"/>
  <c r="L14" i="5"/>
  <c r="L15" i="5"/>
  <c r="L2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2" i="5"/>
  <c r="AN2" i="1"/>
  <c r="AM2" i="1"/>
  <c r="AJ3" i="1"/>
  <c r="AJ4" i="1"/>
  <c r="AJ5" i="1"/>
  <c r="AJ6" i="1"/>
  <c r="AJ7" i="1"/>
  <c r="AJ8" i="1"/>
  <c r="AJ9" i="1"/>
  <c r="AJ10" i="1"/>
  <c r="AJ11" i="1"/>
  <c r="AJ2" i="1"/>
  <c r="AE2" i="1"/>
  <c r="C2" i="2"/>
  <c r="AB12" i="1" s="1"/>
  <c r="Q3" i="1"/>
  <c r="Q4" i="1"/>
  <c r="Q5" i="1"/>
  <c r="Q6" i="1"/>
  <c r="Q7" i="1"/>
  <c r="Q8" i="1"/>
  <c r="Q9" i="1"/>
  <c r="Q10" i="1"/>
  <c r="Q11" i="1"/>
  <c r="Q2" i="1"/>
  <c r="L3" i="1"/>
  <c r="L4" i="1"/>
  <c r="L5" i="1"/>
  <c r="L6" i="1"/>
  <c r="L7" i="1"/>
  <c r="L8" i="1"/>
  <c r="L9" i="1"/>
  <c r="L10" i="1"/>
  <c r="L11" i="1"/>
  <c r="L2" i="1"/>
  <c r="G2" i="1"/>
  <c r="AA16" i="6" l="1"/>
  <c r="AA8" i="6"/>
  <c r="N30" i="9"/>
  <c r="AA15" i="6"/>
  <c r="AA7" i="6"/>
  <c r="N13" i="9"/>
  <c r="C8" i="2"/>
  <c r="N19" i="9"/>
  <c r="C9" i="2"/>
  <c r="N29" i="9" s="1"/>
  <c r="N25" i="9"/>
  <c r="N9" i="9"/>
  <c r="AB2" i="1"/>
  <c r="Q8" i="9"/>
  <c r="AA9" i="6"/>
  <c r="AA21" i="6"/>
  <c r="AA17" i="6"/>
  <c r="AA13" i="6"/>
  <c r="Q7" i="7"/>
  <c r="Q3" i="7"/>
  <c r="Q17" i="9"/>
  <c r="Q13" i="9"/>
  <c r="Q9" i="9"/>
  <c r="Q7" i="9"/>
  <c r="M6" i="1"/>
  <c r="M4" i="1"/>
  <c r="M8" i="1"/>
  <c r="M12" i="1"/>
  <c r="M9" i="1"/>
  <c r="M10" i="1"/>
  <c r="Q12" i="7"/>
  <c r="AA25" i="3"/>
  <c r="Q15" i="9"/>
  <c r="Q14" i="9"/>
  <c r="Q11" i="9"/>
  <c r="Q10" i="9"/>
  <c r="Q6" i="9"/>
  <c r="Q5" i="9"/>
  <c r="Q32" i="9"/>
  <c r="Q28" i="9"/>
  <c r="Q12" i="9"/>
  <c r="Q16" i="9"/>
  <c r="Q24" i="9"/>
  <c r="Q20" i="9"/>
  <c r="Q30" i="9"/>
  <c r="Q23" i="9"/>
  <c r="Q19" i="9"/>
  <c r="Q31" i="9"/>
  <c r="Q29" i="9"/>
  <c r="Q27" i="9"/>
  <c r="Q26" i="9"/>
  <c r="Q25" i="9"/>
  <c r="Q22" i="9"/>
  <c r="Q21" i="9"/>
  <c r="Q18" i="9"/>
  <c r="AF12" i="1"/>
  <c r="Q9" i="7"/>
  <c r="Q6" i="7"/>
  <c r="AA10" i="6"/>
  <c r="AA11" i="8"/>
  <c r="Q15" i="7"/>
  <c r="Q14" i="7"/>
  <c r="Q13" i="7"/>
  <c r="Q11" i="7"/>
  <c r="Q10" i="7"/>
  <c r="Q8" i="7"/>
  <c r="Q5" i="7"/>
  <c r="Q4" i="7"/>
  <c r="Q2" i="7"/>
  <c r="AA18" i="8"/>
  <c r="AA14" i="8"/>
  <c r="AA10" i="8"/>
  <c r="AA13" i="8"/>
  <c r="AA17" i="8"/>
  <c r="AA23" i="8"/>
  <c r="AA22" i="8"/>
  <c r="AA21" i="8"/>
  <c r="AA19" i="8"/>
  <c r="AA15" i="8"/>
  <c r="AA19" i="6"/>
  <c r="AA18" i="6"/>
  <c r="AA14" i="6"/>
  <c r="AA30" i="3"/>
  <c r="AA26" i="3"/>
  <c r="AA22" i="3"/>
  <c r="H5" i="3"/>
  <c r="H24" i="3"/>
  <c r="H35" i="3"/>
  <c r="H7" i="3"/>
  <c r="H18" i="3"/>
  <c r="H28" i="3"/>
  <c r="H39" i="3"/>
  <c r="H3" i="3"/>
  <c r="H10" i="3"/>
  <c r="H29" i="3"/>
  <c r="H13" i="3"/>
  <c r="H4" i="3"/>
  <c r="H19" i="3"/>
  <c r="H6" i="3"/>
  <c r="H23" i="3"/>
  <c r="H37" i="3"/>
  <c r="H43" i="3"/>
  <c r="H26" i="3"/>
  <c r="H8" i="3"/>
  <c r="H22" i="3"/>
  <c r="H17" i="3"/>
  <c r="H44" i="3"/>
  <c r="H16" i="3"/>
  <c r="H27" i="3"/>
  <c r="H42" i="3"/>
  <c r="H14" i="3"/>
  <c r="H20" i="3"/>
  <c r="H31" i="3"/>
  <c r="H38" i="3"/>
  <c r="H41" i="3"/>
  <c r="H25" i="3"/>
  <c r="H9" i="3"/>
  <c r="H40" i="3"/>
  <c r="H34" i="3"/>
  <c r="H12" i="3"/>
  <c r="H30" i="3"/>
  <c r="H21" i="3"/>
  <c r="H32" i="3"/>
  <c r="H11" i="3"/>
  <c r="H36" i="3"/>
  <c r="H15" i="3"/>
  <c r="H33" i="3"/>
  <c r="AA28" i="3"/>
  <c r="AA24" i="3"/>
  <c r="AA12" i="3"/>
  <c r="AA31" i="3"/>
  <c r="AA23" i="3"/>
  <c r="AA21" i="3"/>
  <c r="AA20" i="3"/>
  <c r="AA19" i="3"/>
  <c r="AA18" i="3"/>
  <c r="AA17" i="3"/>
  <c r="AA16" i="3"/>
  <c r="AA10" i="3"/>
  <c r="AA11" i="3"/>
  <c r="AA9" i="3"/>
  <c r="AA8" i="3"/>
  <c r="AA7" i="3"/>
  <c r="AA6" i="3"/>
  <c r="H3" i="2"/>
  <c r="N2" i="3" s="1"/>
  <c r="M35" i="3"/>
  <c r="M39" i="3"/>
  <c r="M43" i="3"/>
  <c r="M33" i="3"/>
  <c r="M41" i="3"/>
  <c r="M34" i="3"/>
  <c r="M42" i="3"/>
  <c r="M36" i="3"/>
  <c r="M40" i="3"/>
  <c r="M44" i="3"/>
  <c r="M37" i="3"/>
  <c r="M38" i="3"/>
  <c r="AA9" i="8"/>
  <c r="AA7" i="8"/>
  <c r="AA6" i="8"/>
  <c r="AA5" i="8"/>
  <c r="AA3" i="8"/>
  <c r="AA32" i="3"/>
  <c r="AA29" i="3"/>
  <c r="AA27" i="3"/>
  <c r="R35" i="3"/>
  <c r="R39" i="3"/>
  <c r="R43" i="3"/>
  <c r="R33" i="3"/>
  <c r="R34" i="3"/>
  <c r="R42" i="3"/>
  <c r="R36" i="3"/>
  <c r="R40" i="3"/>
  <c r="R44" i="3"/>
  <c r="R37" i="3"/>
  <c r="R41" i="3"/>
  <c r="R38" i="3"/>
  <c r="AK12" i="1"/>
  <c r="H12" i="1"/>
  <c r="W34" i="3"/>
  <c r="W38" i="3"/>
  <c r="W42" i="3"/>
  <c r="W40" i="3"/>
  <c r="W44" i="3"/>
  <c r="W37" i="3"/>
  <c r="W35" i="3"/>
  <c r="W39" i="3"/>
  <c r="W43" i="3"/>
  <c r="W36" i="3"/>
  <c r="W33" i="3"/>
  <c r="W41" i="3"/>
  <c r="R12" i="1"/>
  <c r="I5" i="2"/>
  <c r="R2" i="4"/>
  <c r="R6" i="4"/>
  <c r="R10" i="4"/>
  <c r="R8" i="4"/>
  <c r="R5" i="4"/>
  <c r="R3" i="4"/>
  <c r="R7" i="4"/>
  <c r="R11" i="4"/>
  <c r="R4" i="4"/>
  <c r="R12" i="4"/>
  <c r="R9" i="4"/>
  <c r="M3" i="4"/>
  <c r="M8" i="4"/>
  <c r="M2" i="4"/>
  <c r="M5" i="4"/>
  <c r="M6" i="4"/>
  <c r="H5" i="2"/>
  <c r="M4" i="4"/>
  <c r="M9" i="4"/>
  <c r="M10" i="4"/>
  <c r="M11" i="4"/>
  <c r="M12" i="4"/>
  <c r="M7" i="4"/>
  <c r="I5" i="4"/>
  <c r="I12" i="4"/>
  <c r="I4" i="4"/>
  <c r="I9" i="4"/>
  <c r="I7" i="4"/>
  <c r="I8" i="4"/>
  <c r="I10" i="4"/>
  <c r="I6" i="4"/>
  <c r="I3" i="4"/>
  <c r="I11" i="4"/>
  <c r="H2" i="4"/>
  <c r="H6" i="4"/>
  <c r="H1048576" i="4" s="1"/>
  <c r="H10" i="4"/>
  <c r="H3" i="4"/>
  <c r="H7" i="4"/>
  <c r="H11" i="4"/>
  <c r="H4" i="4"/>
  <c r="H8" i="4"/>
  <c r="H12" i="4"/>
  <c r="H5" i="4"/>
  <c r="H9" i="4"/>
  <c r="H35" i="9"/>
  <c r="H33" i="9"/>
  <c r="H37" i="9"/>
  <c r="H34" i="9"/>
  <c r="H36" i="9"/>
  <c r="M33" i="9"/>
  <c r="M37" i="9"/>
  <c r="M36" i="9"/>
  <c r="M35" i="9"/>
  <c r="M34" i="9"/>
  <c r="AA20" i="8"/>
  <c r="AA12" i="8"/>
  <c r="AA4" i="8"/>
  <c r="C7" i="2"/>
  <c r="X2" i="8" s="1"/>
  <c r="H7" i="2"/>
  <c r="N18" i="8" s="1"/>
  <c r="I7" i="2"/>
  <c r="S5" i="8" s="1"/>
  <c r="AA24" i="8"/>
  <c r="AA16" i="8"/>
  <c r="AA8" i="8"/>
  <c r="AA2" i="8"/>
  <c r="AA13" i="3"/>
  <c r="AA15" i="3"/>
  <c r="AA14" i="3"/>
  <c r="Q16" i="7"/>
  <c r="Q17" i="7"/>
  <c r="Q18" i="7"/>
  <c r="B8" i="2"/>
  <c r="I6" i="7" s="1"/>
  <c r="E6" i="2"/>
  <c r="X10" i="6" s="1"/>
  <c r="G6" i="2"/>
  <c r="N21" i="6" s="1"/>
  <c r="AK4" i="5"/>
  <c r="AG4" i="5"/>
  <c r="AG8" i="5"/>
  <c r="AG15" i="5"/>
  <c r="AG3" i="5"/>
  <c r="AG14" i="5"/>
  <c r="AG5" i="5"/>
  <c r="AG9" i="5"/>
  <c r="AG12" i="5"/>
  <c r="AG11" i="5"/>
  <c r="AG6" i="5"/>
  <c r="AG10" i="5"/>
  <c r="AG13" i="5"/>
  <c r="AG7" i="5"/>
  <c r="AK13" i="5"/>
  <c r="AK10" i="5"/>
  <c r="AK6" i="5"/>
  <c r="AO10" i="1"/>
  <c r="G4" i="2"/>
  <c r="S2" i="5" s="1"/>
  <c r="F4" i="2"/>
  <c r="N12" i="5" s="1"/>
  <c r="D4" i="2"/>
  <c r="AH2" i="5" s="1"/>
  <c r="AK5" i="5"/>
  <c r="AK3" i="5"/>
  <c r="C4" i="2"/>
  <c r="X6" i="5" s="1"/>
  <c r="E4" i="2"/>
  <c r="E2" i="2"/>
  <c r="G2" i="2"/>
  <c r="D2" i="2"/>
  <c r="AB4" i="1"/>
  <c r="AB8" i="1"/>
  <c r="AB5" i="1"/>
  <c r="AB9" i="1"/>
  <c r="AB3" i="1"/>
  <c r="AB7" i="1"/>
  <c r="AB11" i="1"/>
  <c r="AB6" i="1"/>
  <c r="AB10" i="1"/>
  <c r="B6" i="2"/>
  <c r="I2" i="6" s="1"/>
  <c r="B7" i="2"/>
  <c r="B9" i="2"/>
  <c r="Q4" i="9"/>
  <c r="AE2" i="4"/>
  <c r="AA5" i="3"/>
  <c r="AK7" i="5"/>
  <c r="AO9" i="1"/>
  <c r="AO8" i="1"/>
  <c r="AO4" i="1"/>
  <c r="F2" i="2"/>
  <c r="N12" i="1" s="1"/>
  <c r="B2" i="2"/>
  <c r="I2" i="1" s="1"/>
  <c r="AO2" i="1"/>
  <c r="AA6" i="6"/>
  <c r="AA5" i="6"/>
  <c r="AA4" i="6"/>
  <c r="C6" i="2"/>
  <c r="S20" i="6" s="1"/>
  <c r="AA3" i="6"/>
  <c r="AA2" i="6"/>
  <c r="B4" i="2"/>
  <c r="AA2" i="3"/>
  <c r="C3" i="2"/>
  <c r="I3" i="2"/>
  <c r="S27" i="3" s="1"/>
  <c r="Q2" i="9"/>
  <c r="AA4" i="3"/>
  <c r="B3" i="2"/>
  <c r="AA3" i="3"/>
  <c r="AK2" i="5"/>
  <c r="AO5" i="1"/>
  <c r="AO6" i="1"/>
  <c r="AO3" i="1"/>
  <c r="AO11" i="1"/>
  <c r="AO7" i="1"/>
  <c r="H2" i="1"/>
  <c r="M32" i="9"/>
  <c r="H32" i="9"/>
  <c r="M31" i="9"/>
  <c r="H31" i="9"/>
  <c r="M30" i="9"/>
  <c r="H30" i="9"/>
  <c r="M29" i="9"/>
  <c r="H29" i="9"/>
  <c r="M28" i="9"/>
  <c r="H28" i="9"/>
  <c r="M27" i="9"/>
  <c r="H27" i="9"/>
  <c r="M26" i="9"/>
  <c r="H26" i="9"/>
  <c r="M25" i="9"/>
  <c r="H25" i="9"/>
  <c r="M24" i="9"/>
  <c r="H24" i="9"/>
  <c r="M23" i="9"/>
  <c r="H23" i="9"/>
  <c r="M22" i="9"/>
  <c r="H22" i="9"/>
  <c r="M21" i="9"/>
  <c r="H21" i="9"/>
  <c r="M20" i="9"/>
  <c r="H20" i="9"/>
  <c r="M19" i="9"/>
  <c r="H19" i="9"/>
  <c r="M18" i="9"/>
  <c r="H18" i="9"/>
  <c r="M17" i="9"/>
  <c r="H17" i="9"/>
  <c r="M16" i="9"/>
  <c r="H16" i="9"/>
  <c r="M15" i="9"/>
  <c r="H15" i="9"/>
  <c r="M14" i="9"/>
  <c r="H14" i="9"/>
  <c r="M13" i="9"/>
  <c r="H13" i="9"/>
  <c r="M12" i="9"/>
  <c r="H12" i="9"/>
  <c r="M11" i="9"/>
  <c r="H11" i="9"/>
  <c r="M10" i="9"/>
  <c r="H10" i="9"/>
  <c r="M9" i="9"/>
  <c r="H9" i="9"/>
  <c r="M8" i="9"/>
  <c r="H8" i="9"/>
  <c r="M7" i="9"/>
  <c r="H7" i="9"/>
  <c r="M6" i="9"/>
  <c r="H6" i="9"/>
  <c r="H1048575" i="9" s="1"/>
  <c r="M5" i="9"/>
  <c r="H5" i="9"/>
  <c r="M4" i="9"/>
  <c r="H4" i="9"/>
  <c r="M3" i="9"/>
  <c r="H3" i="9"/>
  <c r="M2" i="9"/>
  <c r="H2" i="9"/>
  <c r="W24" i="8"/>
  <c r="R24" i="8"/>
  <c r="M24" i="8"/>
  <c r="H24" i="8"/>
  <c r="W23" i="8"/>
  <c r="R23" i="8"/>
  <c r="M23" i="8"/>
  <c r="H23" i="8"/>
  <c r="W22" i="8"/>
  <c r="R22" i="8"/>
  <c r="M22" i="8"/>
  <c r="H22" i="8"/>
  <c r="W21" i="8"/>
  <c r="R21" i="8"/>
  <c r="M21" i="8"/>
  <c r="H21" i="8"/>
  <c r="W20" i="8"/>
  <c r="R20" i="8"/>
  <c r="M20" i="8"/>
  <c r="H20" i="8"/>
  <c r="W19" i="8"/>
  <c r="R19" i="8"/>
  <c r="M19" i="8"/>
  <c r="H19" i="8"/>
  <c r="W18" i="8"/>
  <c r="R18" i="8"/>
  <c r="M18" i="8"/>
  <c r="H18" i="8"/>
  <c r="W17" i="8"/>
  <c r="R17" i="8"/>
  <c r="M17" i="8"/>
  <c r="H17" i="8"/>
  <c r="W16" i="8"/>
  <c r="R16" i="8"/>
  <c r="M16" i="8"/>
  <c r="H16" i="8"/>
  <c r="W15" i="8"/>
  <c r="R15" i="8"/>
  <c r="M15" i="8"/>
  <c r="H15" i="8"/>
  <c r="W14" i="8"/>
  <c r="R14" i="8"/>
  <c r="M14" i="8"/>
  <c r="H14" i="8"/>
  <c r="W13" i="8"/>
  <c r="R13" i="8"/>
  <c r="M13" i="8"/>
  <c r="H13" i="8"/>
  <c r="W12" i="8"/>
  <c r="R12" i="8"/>
  <c r="M12" i="8"/>
  <c r="H12" i="8"/>
  <c r="W11" i="8"/>
  <c r="R11" i="8"/>
  <c r="M11" i="8"/>
  <c r="H11" i="8"/>
  <c r="W10" i="8"/>
  <c r="R10" i="8"/>
  <c r="M10" i="8"/>
  <c r="H10" i="8"/>
  <c r="W9" i="8"/>
  <c r="R9" i="8"/>
  <c r="M9" i="8"/>
  <c r="H9" i="8"/>
  <c r="R8" i="8"/>
  <c r="M8" i="8"/>
  <c r="H8" i="8"/>
  <c r="R7" i="8"/>
  <c r="M7" i="8"/>
  <c r="H7" i="8"/>
  <c r="W6" i="8"/>
  <c r="R6" i="8"/>
  <c r="M6" i="8"/>
  <c r="H6" i="8"/>
  <c r="H1048567" i="8" s="1"/>
  <c r="W5" i="8"/>
  <c r="R5" i="8"/>
  <c r="M5" i="8"/>
  <c r="H5" i="8"/>
  <c r="W4" i="8"/>
  <c r="R4" i="8"/>
  <c r="M4" i="8"/>
  <c r="H4" i="8"/>
  <c r="W3" i="8"/>
  <c r="R3" i="8"/>
  <c r="M3" i="8"/>
  <c r="H3" i="8"/>
  <c r="W2" i="8"/>
  <c r="R2" i="8"/>
  <c r="M2" i="8"/>
  <c r="H2" i="8"/>
  <c r="M18" i="7"/>
  <c r="H18" i="7"/>
  <c r="M17" i="7"/>
  <c r="H17" i="7"/>
  <c r="M16" i="7"/>
  <c r="H16" i="7"/>
  <c r="M15" i="7"/>
  <c r="H15" i="7"/>
  <c r="H14" i="7"/>
  <c r="M13" i="7"/>
  <c r="M12" i="7"/>
  <c r="H12" i="7"/>
  <c r="M11" i="7"/>
  <c r="H11" i="7"/>
  <c r="M10" i="7"/>
  <c r="H10" i="7"/>
  <c r="M9" i="7"/>
  <c r="H9" i="7"/>
  <c r="M8" i="7"/>
  <c r="H8" i="7"/>
  <c r="M7" i="7"/>
  <c r="H7" i="7"/>
  <c r="M6" i="7"/>
  <c r="H6" i="7"/>
  <c r="H1048562" i="7" s="1"/>
  <c r="M5" i="7"/>
  <c r="H5" i="7"/>
  <c r="M4" i="7"/>
  <c r="H4" i="7"/>
  <c r="M3" i="7"/>
  <c r="H3" i="7"/>
  <c r="M2" i="7"/>
  <c r="H2" i="7"/>
  <c r="W21" i="6"/>
  <c r="R21" i="6"/>
  <c r="M21" i="6"/>
  <c r="H21" i="6"/>
  <c r="W20" i="6"/>
  <c r="R20" i="6"/>
  <c r="M20" i="6"/>
  <c r="H20" i="6"/>
  <c r="W19" i="6"/>
  <c r="R19" i="6"/>
  <c r="M19" i="6"/>
  <c r="H19" i="6"/>
  <c r="W18" i="6"/>
  <c r="R18" i="6"/>
  <c r="M18" i="6"/>
  <c r="H18" i="6"/>
  <c r="W17" i="6"/>
  <c r="R17" i="6"/>
  <c r="M17" i="6"/>
  <c r="H17" i="6"/>
  <c r="W16" i="6"/>
  <c r="R16" i="6"/>
  <c r="M16" i="6"/>
  <c r="H16" i="6"/>
  <c r="W15" i="6"/>
  <c r="R15" i="6"/>
  <c r="M15" i="6"/>
  <c r="H15" i="6"/>
  <c r="W14" i="6"/>
  <c r="R14" i="6"/>
  <c r="M14" i="6"/>
  <c r="H14" i="6"/>
  <c r="W13" i="6"/>
  <c r="R13" i="6"/>
  <c r="M13" i="6"/>
  <c r="H13" i="6"/>
  <c r="W12" i="6"/>
  <c r="R12" i="6"/>
  <c r="M12" i="6"/>
  <c r="H12" i="6"/>
  <c r="W11" i="6"/>
  <c r="R11" i="6"/>
  <c r="M11" i="6"/>
  <c r="H11" i="6"/>
  <c r="W10" i="6"/>
  <c r="R10" i="6"/>
  <c r="M10" i="6"/>
  <c r="H10" i="6"/>
  <c r="W9" i="6"/>
  <c r="R9" i="6"/>
  <c r="M9" i="6"/>
  <c r="H9" i="6"/>
  <c r="W8" i="6"/>
  <c r="R8" i="6"/>
  <c r="M8" i="6"/>
  <c r="H8" i="6"/>
  <c r="W7" i="6"/>
  <c r="R7" i="6"/>
  <c r="M7" i="6"/>
  <c r="H7" i="6"/>
  <c r="W6" i="6"/>
  <c r="R6" i="6"/>
  <c r="M6" i="6"/>
  <c r="H6" i="6"/>
  <c r="H1048565" i="6" s="1"/>
  <c r="W5" i="6"/>
  <c r="R5" i="6"/>
  <c r="M5" i="6"/>
  <c r="H5" i="6"/>
  <c r="W4" i="6"/>
  <c r="R4" i="6"/>
  <c r="M4" i="6"/>
  <c r="H4" i="6"/>
  <c r="W3" i="6"/>
  <c r="R3" i="6"/>
  <c r="M3" i="6"/>
  <c r="H3" i="6"/>
  <c r="W2" i="6"/>
  <c r="R2" i="6"/>
  <c r="M2" i="6"/>
  <c r="H2" i="6"/>
  <c r="AB15" i="5"/>
  <c r="W15" i="5"/>
  <c r="R15" i="5"/>
  <c r="M15" i="5"/>
  <c r="H15" i="5"/>
  <c r="AB14" i="5"/>
  <c r="W14" i="5"/>
  <c r="R14" i="5"/>
  <c r="M14" i="5"/>
  <c r="H14" i="5"/>
  <c r="AB13" i="5"/>
  <c r="W13" i="5"/>
  <c r="R13" i="5"/>
  <c r="M13" i="5"/>
  <c r="H13" i="5"/>
  <c r="AB12" i="5"/>
  <c r="W12" i="5"/>
  <c r="R12" i="5"/>
  <c r="M12" i="5"/>
  <c r="H12" i="5"/>
  <c r="AB11" i="5"/>
  <c r="W11" i="5"/>
  <c r="R11" i="5"/>
  <c r="M11" i="5"/>
  <c r="H11" i="5"/>
  <c r="AB10" i="5"/>
  <c r="W10" i="5"/>
  <c r="R10" i="5"/>
  <c r="M10" i="5"/>
  <c r="H10" i="5"/>
  <c r="AB9" i="5"/>
  <c r="W9" i="5"/>
  <c r="R9" i="5"/>
  <c r="M9" i="5"/>
  <c r="H9" i="5"/>
  <c r="AB8" i="5"/>
  <c r="W8" i="5"/>
  <c r="R8" i="5"/>
  <c r="M8" i="5"/>
  <c r="H8" i="5"/>
  <c r="AB7" i="5"/>
  <c r="W7" i="5"/>
  <c r="R7" i="5"/>
  <c r="M7" i="5"/>
  <c r="H7" i="5"/>
  <c r="AB6" i="5"/>
  <c r="W6" i="5"/>
  <c r="R6" i="5"/>
  <c r="M6" i="5"/>
  <c r="H6" i="5"/>
  <c r="H1048574" i="5" s="1"/>
  <c r="AB5" i="5"/>
  <c r="W5" i="5"/>
  <c r="R5" i="5"/>
  <c r="M5" i="5"/>
  <c r="H5" i="5"/>
  <c r="AB4" i="5"/>
  <c r="W4" i="5"/>
  <c r="R4" i="5"/>
  <c r="M4" i="5"/>
  <c r="H4" i="5"/>
  <c r="AG2" i="5"/>
  <c r="AB2" i="5"/>
  <c r="W2" i="5"/>
  <c r="R2" i="5"/>
  <c r="M2" i="5"/>
  <c r="H2" i="5"/>
  <c r="AB3" i="5"/>
  <c r="W3" i="5"/>
  <c r="R3" i="5"/>
  <c r="M3" i="5"/>
  <c r="H3" i="5"/>
  <c r="W32" i="3"/>
  <c r="R32" i="3"/>
  <c r="M32" i="3"/>
  <c r="W31" i="3"/>
  <c r="R31" i="3"/>
  <c r="M31" i="3"/>
  <c r="W30" i="3"/>
  <c r="R30" i="3"/>
  <c r="M30" i="3"/>
  <c r="W29" i="3"/>
  <c r="R29" i="3"/>
  <c r="M29" i="3"/>
  <c r="W28" i="3"/>
  <c r="R28" i="3"/>
  <c r="M28" i="3"/>
  <c r="W27" i="3"/>
  <c r="R27" i="3"/>
  <c r="M27" i="3"/>
  <c r="W26" i="3"/>
  <c r="R26" i="3"/>
  <c r="M26" i="3"/>
  <c r="W25" i="3"/>
  <c r="R25" i="3"/>
  <c r="M25" i="3"/>
  <c r="W24" i="3"/>
  <c r="R24" i="3"/>
  <c r="M24" i="3"/>
  <c r="W23" i="3"/>
  <c r="R23" i="3"/>
  <c r="M23" i="3"/>
  <c r="W22" i="3"/>
  <c r="R22" i="3"/>
  <c r="M22" i="3"/>
  <c r="W21" i="3"/>
  <c r="R21" i="3"/>
  <c r="M21" i="3"/>
  <c r="W20" i="3"/>
  <c r="R20" i="3"/>
  <c r="M20" i="3"/>
  <c r="W19" i="3"/>
  <c r="R19" i="3"/>
  <c r="M19" i="3"/>
  <c r="W18" i="3"/>
  <c r="R18" i="3"/>
  <c r="M18" i="3"/>
  <c r="W17" i="3"/>
  <c r="R17" i="3"/>
  <c r="M17" i="3"/>
  <c r="W16" i="3"/>
  <c r="R16" i="3"/>
  <c r="M16" i="3"/>
  <c r="W15" i="3"/>
  <c r="R15" i="3"/>
  <c r="M15" i="3"/>
  <c r="W14" i="3"/>
  <c r="R14" i="3"/>
  <c r="M14" i="3"/>
  <c r="W13" i="3"/>
  <c r="R13" i="3"/>
  <c r="M13" i="3"/>
  <c r="W12" i="3"/>
  <c r="R12" i="3"/>
  <c r="M12" i="3"/>
  <c r="W11" i="3"/>
  <c r="R11" i="3"/>
  <c r="M11" i="3"/>
  <c r="W10" i="3"/>
  <c r="R10" i="3"/>
  <c r="M10" i="3"/>
  <c r="W9" i="3"/>
  <c r="R9" i="3"/>
  <c r="M9" i="3"/>
  <c r="W8" i="3"/>
  <c r="R8" i="3"/>
  <c r="M8" i="3"/>
  <c r="W7" i="3"/>
  <c r="R7" i="3"/>
  <c r="M7" i="3"/>
  <c r="W6" i="3"/>
  <c r="R6" i="3"/>
  <c r="M6" i="3"/>
  <c r="H1048576" i="3"/>
  <c r="W4" i="3"/>
  <c r="R4" i="3"/>
  <c r="M4" i="3"/>
  <c r="W3" i="3"/>
  <c r="R3" i="3"/>
  <c r="M3" i="3"/>
  <c r="W5" i="3"/>
  <c r="R5" i="3"/>
  <c r="M5" i="3"/>
  <c r="W2" i="3"/>
  <c r="R2" i="3"/>
  <c r="M2" i="3"/>
  <c r="H2" i="3"/>
  <c r="AK2" i="1"/>
  <c r="AK4" i="1"/>
  <c r="AK5" i="1"/>
  <c r="AK6" i="1"/>
  <c r="AK7" i="1"/>
  <c r="AK8" i="1"/>
  <c r="AK9" i="1"/>
  <c r="AK10" i="1"/>
  <c r="AK11" i="1"/>
  <c r="AF2" i="1"/>
  <c r="AF4" i="1"/>
  <c r="AF5" i="1"/>
  <c r="AF6" i="1"/>
  <c r="AF7" i="1"/>
  <c r="AF8" i="1"/>
  <c r="AF9" i="1"/>
  <c r="AF10" i="1"/>
  <c r="AF11" i="1"/>
  <c r="AA2" i="1"/>
  <c r="AA4" i="1"/>
  <c r="AA5" i="1"/>
  <c r="AA6" i="1"/>
  <c r="AA7" i="1"/>
  <c r="AA8" i="1"/>
  <c r="AA9" i="1"/>
  <c r="AA10" i="1"/>
  <c r="AA11" i="1"/>
  <c r="R2" i="1"/>
  <c r="R4" i="1"/>
  <c r="R5" i="1"/>
  <c r="R6" i="1"/>
  <c r="R7" i="1"/>
  <c r="R8" i="1"/>
  <c r="R9" i="1"/>
  <c r="R10" i="1"/>
  <c r="R11" i="1"/>
  <c r="M2" i="1"/>
  <c r="H4" i="1"/>
  <c r="H5" i="1"/>
  <c r="H6" i="1"/>
  <c r="H7" i="1"/>
  <c r="H8" i="1"/>
  <c r="H9" i="1"/>
  <c r="H10" i="1"/>
  <c r="H11" i="1"/>
  <c r="H3" i="1"/>
  <c r="R3" i="1"/>
  <c r="AA3" i="1"/>
  <c r="AF3" i="1"/>
  <c r="AK3" i="1"/>
  <c r="N32" i="9" l="1"/>
  <c r="N11" i="9"/>
  <c r="N5" i="9"/>
  <c r="N22" i="9"/>
  <c r="N17" i="9"/>
  <c r="N27" i="9"/>
  <c r="N21" i="9"/>
  <c r="N6" i="9"/>
  <c r="N34" i="9"/>
  <c r="N36" i="9"/>
  <c r="N33" i="9"/>
  <c r="N37" i="9"/>
  <c r="N35" i="9"/>
  <c r="N4" i="9"/>
  <c r="N7" i="9"/>
  <c r="N8" i="9"/>
  <c r="N10" i="9"/>
  <c r="N12" i="9"/>
  <c r="N15" i="9"/>
  <c r="N16" i="9"/>
  <c r="N18" i="9"/>
  <c r="N20" i="9"/>
  <c r="N26" i="9"/>
  <c r="N23" i="9"/>
  <c r="N24" i="9"/>
  <c r="N3" i="9"/>
  <c r="N28" i="9"/>
  <c r="N14" i="9"/>
  <c r="N31" i="9"/>
  <c r="N4" i="1"/>
  <c r="N9" i="1"/>
  <c r="N8" i="1"/>
  <c r="N3" i="1"/>
  <c r="I8" i="1"/>
  <c r="I4" i="1"/>
  <c r="I5" i="1"/>
  <c r="I11" i="1"/>
  <c r="I10" i="1"/>
  <c r="I9" i="1"/>
  <c r="I6" i="1"/>
  <c r="I3" i="1"/>
  <c r="I12" i="1"/>
  <c r="I7" i="1"/>
  <c r="N6" i="1"/>
  <c r="N2" i="1"/>
  <c r="N7" i="1"/>
  <c r="N10" i="1"/>
  <c r="N5" i="1"/>
  <c r="N11" i="1"/>
  <c r="AG7" i="1"/>
  <c r="AG9" i="1"/>
  <c r="AG8" i="1"/>
  <c r="AG10" i="1"/>
  <c r="AG5" i="1"/>
  <c r="AG4" i="1"/>
  <c r="AG12" i="1"/>
  <c r="AG6" i="1"/>
  <c r="AG11" i="1"/>
  <c r="AG3" i="1"/>
  <c r="AG2" i="1"/>
  <c r="R25" i="9"/>
  <c r="R14" i="9"/>
  <c r="R9" i="9"/>
  <c r="R18" i="9"/>
  <c r="R22" i="9"/>
  <c r="R2" i="9"/>
  <c r="R30" i="9"/>
  <c r="R10" i="9"/>
  <c r="R17" i="9"/>
  <c r="R6" i="9"/>
  <c r="N2" i="9"/>
  <c r="S11" i="8"/>
  <c r="AB24" i="8"/>
  <c r="AB25" i="3"/>
  <c r="N4" i="3"/>
  <c r="N8" i="3"/>
  <c r="N12" i="3"/>
  <c r="N16" i="3"/>
  <c r="N20" i="3"/>
  <c r="N24" i="3"/>
  <c r="N28" i="3"/>
  <c r="N32" i="3"/>
  <c r="N36" i="3"/>
  <c r="N40" i="3"/>
  <c r="N44" i="3"/>
  <c r="N10" i="3"/>
  <c r="N14" i="3"/>
  <c r="N22" i="3"/>
  <c r="N30" i="3"/>
  <c r="N38" i="3"/>
  <c r="N3" i="3"/>
  <c r="N11" i="3"/>
  <c r="N19" i="3"/>
  <c r="N27" i="3"/>
  <c r="N35" i="3"/>
  <c r="N43" i="3"/>
  <c r="N5" i="3"/>
  <c r="N9" i="3"/>
  <c r="N13" i="3"/>
  <c r="N17" i="3"/>
  <c r="N21" i="3"/>
  <c r="N25" i="3"/>
  <c r="N29" i="3"/>
  <c r="N33" i="3"/>
  <c r="N37" i="3"/>
  <c r="N41" i="3"/>
  <c r="N6" i="3"/>
  <c r="N18" i="3"/>
  <c r="N26" i="3"/>
  <c r="N34" i="3"/>
  <c r="N42" i="3"/>
  <c r="N7" i="3"/>
  <c r="N15" i="3"/>
  <c r="N23" i="3"/>
  <c r="N31" i="3"/>
  <c r="N39" i="3"/>
  <c r="AB16" i="8"/>
  <c r="S6" i="3"/>
  <c r="S10" i="3"/>
  <c r="S14" i="3"/>
  <c r="S18" i="3"/>
  <c r="S22" i="3"/>
  <c r="S26" i="3"/>
  <c r="S30" i="3"/>
  <c r="S34" i="3"/>
  <c r="S38" i="3"/>
  <c r="S42" i="3"/>
  <c r="S8" i="3"/>
  <c r="S16" i="3"/>
  <c r="S24" i="3"/>
  <c r="S32" i="3"/>
  <c r="S40" i="3"/>
  <c r="S9" i="3"/>
  <c r="S13" i="3"/>
  <c r="S21" i="3"/>
  <c r="S29" i="3"/>
  <c r="S37" i="3"/>
  <c r="S3" i="3"/>
  <c r="S7" i="3"/>
  <c r="S11" i="3"/>
  <c r="S15" i="3"/>
  <c r="S19" i="3"/>
  <c r="S23" i="3"/>
  <c r="S31" i="3"/>
  <c r="S35" i="3"/>
  <c r="S39" i="3"/>
  <c r="S43" i="3"/>
  <c r="S4" i="3"/>
  <c r="S12" i="3"/>
  <c r="S20" i="3"/>
  <c r="S28" i="3"/>
  <c r="S36" i="3"/>
  <c r="S44" i="3"/>
  <c r="S5" i="3"/>
  <c r="S17" i="3"/>
  <c r="S25" i="3"/>
  <c r="S33" i="3"/>
  <c r="S41" i="3"/>
  <c r="X5" i="3"/>
  <c r="X9" i="3"/>
  <c r="X13" i="3"/>
  <c r="X17" i="3"/>
  <c r="X21" i="3"/>
  <c r="X25" i="3"/>
  <c r="X29" i="3"/>
  <c r="X33" i="3"/>
  <c r="X37" i="3"/>
  <c r="X41" i="3"/>
  <c r="X3" i="3"/>
  <c r="X15" i="3"/>
  <c r="X23" i="3"/>
  <c r="X27" i="3"/>
  <c r="X35" i="3"/>
  <c r="X43" i="3"/>
  <c r="X4" i="3"/>
  <c r="X24" i="3"/>
  <c r="X32" i="3"/>
  <c r="X40" i="3"/>
  <c r="X6" i="3"/>
  <c r="X10" i="3"/>
  <c r="X14" i="3"/>
  <c r="X18" i="3"/>
  <c r="X22" i="3"/>
  <c r="X26" i="3"/>
  <c r="X30" i="3"/>
  <c r="X34" i="3"/>
  <c r="X38" i="3"/>
  <c r="X42" i="3"/>
  <c r="X7" i="3"/>
  <c r="X11" i="3"/>
  <c r="X19" i="3"/>
  <c r="X31" i="3"/>
  <c r="X39" i="3"/>
  <c r="X8" i="3"/>
  <c r="X16" i="3"/>
  <c r="X20" i="3"/>
  <c r="X28" i="3"/>
  <c r="X36" i="3"/>
  <c r="X44" i="3"/>
  <c r="X12" i="3"/>
  <c r="AP12" i="1"/>
  <c r="AL11" i="1"/>
  <c r="AL12" i="1"/>
  <c r="S5" i="1"/>
  <c r="S12" i="1"/>
  <c r="N6" i="4"/>
  <c r="N3" i="4"/>
  <c r="N5" i="4"/>
  <c r="N8" i="4"/>
  <c r="N4" i="4"/>
  <c r="N9" i="4"/>
  <c r="N11" i="4"/>
  <c r="N10" i="4"/>
  <c r="N7" i="4"/>
  <c r="N12" i="4"/>
  <c r="AF12" i="4"/>
  <c r="AF8" i="4"/>
  <c r="AF3" i="4"/>
  <c r="AF11" i="4"/>
  <c r="AF6" i="4"/>
  <c r="J5" i="2"/>
  <c r="AG2" i="4" s="1"/>
  <c r="AF2" i="4"/>
  <c r="AF4" i="4"/>
  <c r="AF10" i="4"/>
  <c r="AF9" i="4"/>
  <c r="AF7" i="4"/>
  <c r="AF5" i="4"/>
  <c r="R14" i="7"/>
  <c r="R16" i="7"/>
  <c r="R2" i="7"/>
  <c r="R10" i="7"/>
  <c r="R4" i="7"/>
  <c r="R12" i="7"/>
  <c r="R18" i="7"/>
  <c r="R6" i="7"/>
  <c r="R35" i="9"/>
  <c r="R34" i="9"/>
  <c r="R33" i="9"/>
  <c r="R36" i="9"/>
  <c r="R37" i="9"/>
  <c r="R32" i="9"/>
  <c r="I4" i="9"/>
  <c r="I33" i="9"/>
  <c r="I37" i="9"/>
  <c r="I36" i="9"/>
  <c r="I35" i="9"/>
  <c r="I34" i="9"/>
  <c r="AB20" i="8"/>
  <c r="AB23" i="8"/>
  <c r="AB4" i="8"/>
  <c r="AB8" i="8"/>
  <c r="AB12" i="8"/>
  <c r="X18" i="8"/>
  <c r="N4" i="8"/>
  <c r="N20" i="8"/>
  <c r="X16" i="8"/>
  <c r="X3" i="8"/>
  <c r="X19" i="8"/>
  <c r="S12" i="8"/>
  <c r="N5" i="8"/>
  <c r="AB13" i="8"/>
  <c r="J7" i="2"/>
  <c r="AC17" i="8" s="1"/>
  <c r="X6" i="8"/>
  <c r="X22" i="8"/>
  <c r="S15" i="8"/>
  <c r="N8" i="8"/>
  <c r="N24" i="8"/>
  <c r="X24" i="8"/>
  <c r="S2" i="8"/>
  <c r="X7" i="8"/>
  <c r="X23" i="8"/>
  <c r="S16" i="8"/>
  <c r="N17" i="8"/>
  <c r="N22" i="8"/>
  <c r="X17" i="8"/>
  <c r="S6" i="8"/>
  <c r="S22" i="8"/>
  <c r="N15" i="8"/>
  <c r="N13" i="8"/>
  <c r="X12" i="8"/>
  <c r="S21" i="8"/>
  <c r="X13" i="8"/>
  <c r="N11" i="8"/>
  <c r="S13" i="8"/>
  <c r="AB21" i="8"/>
  <c r="AB2" i="8"/>
  <c r="AB6" i="8"/>
  <c r="AB10" i="8"/>
  <c r="AB18" i="8"/>
  <c r="AB22" i="8"/>
  <c r="X10" i="8"/>
  <c r="S3" i="8"/>
  <c r="S19" i="8"/>
  <c r="N12" i="8"/>
  <c r="S9" i="8"/>
  <c r="N6" i="8"/>
  <c r="X11" i="8"/>
  <c r="S4" i="8"/>
  <c r="S20" i="8"/>
  <c r="N21" i="8"/>
  <c r="X5" i="8"/>
  <c r="X21" i="8"/>
  <c r="S10" i="8"/>
  <c r="N3" i="8"/>
  <c r="N19" i="8"/>
  <c r="X20" i="8"/>
  <c r="N10" i="8"/>
  <c r="S18" i="8"/>
  <c r="X4" i="8"/>
  <c r="AB5" i="8"/>
  <c r="AB9" i="8"/>
  <c r="AB17" i="8"/>
  <c r="AB3" i="8"/>
  <c r="AB7" i="8"/>
  <c r="AB11" i="8"/>
  <c r="AB15" i="8"/>
  <c r="AB19" i="8"/>
  <c r="X14" i="8"/>
  <c r="S7" i="8"/>
  <c r="S23" i="8"/>
  <c r="N16" i="8"/>
  <c r="N9" i="8"/>
  <c r="X8" i="8"/>
  <c r="S17" i="8"/>
  <c r="N14" i="8"/>
  <c r="X15" i="8"/>
  <c r="S8" i="8"/>
  <c r="S24" i="8"/>
  <c r="N2" i="8"/>
  <c r="X9" i="8"/>
  <c r="S14" i="8"/>
  <c r="N7" i="8"/>
  <c r="N23" i="8"/>
  <c r="AB41" i="3"/>
  <c r="AB37" i="3"/>
  <c r="AB36" i="3"/>
  <c r="AB44" i="3"/>
  <c r="AB40" i="3"/>
  <c r="AB35" i="3"/>
  <c r="AB43" i="3"/>
  <c r="AB39" i="3"/>
  <c r="AB33" i="3"/>
  <c r="AB42" i="3"/>
  <c r="AB34" i="3"/>
  <c r="AB38" i="3"/>
  <c r="I3" i="3"/>
  <c r="I7" i="3"/>
  <c r="I11" i="3"/>
  <c r="I15" i="3"/>
  <c r="I19" i="3"/>
  <c r="I23" i="3"/>
  <c r="I27" i="3"/>
  <c r="I31" i="3"/>
  <c r="I35" i="3"/>
  <c r="I39" i="3"/>
  <c r="I43" i="3"/>
  <c r="I5" i="3"/>
  <c r="I17" i="3"/>
  <c r="I25" i="3"/>
  <c r="I33" i="3"/>
  <c r="I41" i="3"/>
  <c r="I6" i="3"/>
  <c r="I18" i="3"/>
  <c r="I26" i="3"/>
  <c r="I34" i="3"/>
  <c r="I42" i="3"/>
  <c r="I4" i="3"/>
  <c r="I8" i="3"/>
  <c r="I12" i="3"/>
  <c r="I16" i="3"/>
  <c r="I20" i="3"/>
  <c r="I24" i="3"/>
  <c r="I28" i="3"/>
  <c r="I32" i="3"/>
  <c r="I36" i="3"/>
  <c r="I40" i="3"/>
  <c r="I44" i="3"/>
  <c r="I9" i="3"/>
  <c r="I13" i="3"/>
  <c r="I21" i="3"/>
  <c r="I29" i="3"/>
  <c r="I37" i="3"/>
  <c r="I10" i="3"/>
  <c r="I22" i="3"/>
  <c r="I30" i="3"/>
  <c r="I38" i="3"/>
  <c r="I14" i="3"/>
  <c r="X2" i="3"/>
  <c r="S2" i="3"/>
  <c r="I2" i="3"/>
  <c r="J8" i="2"/>
  <c r="S3" i="7" s="1"/>
  <c r="R5" i="7"/>
  <c r="R9" i="7"/>
  <c r="R13" i="7"/>
  <c r="R17" i="7"/>
  <c r="R3" i="7"/>
  <c r="R7" i="7"/>
  <c r="R11" i="7"/>
  <c r="R15" i="7"/>
  <c r="I4" i="7"/>
  <c r="I8" i="7"/>
  <c r="I12" i="7"/>
  <c r="I16" i="7"/>
  <c r="I9" i="7"/>
  <c r="I13" i="7"/>
  <c r="I10" i="7"/>
  <c r="I14" i="7"/>
  <c r="I18" i="7"/>
  <c r="I5" i="7"/>
  <c r="I17" i="7"/>
  <c r="I2" i="7"/>
  <c r="I3" i="7"/>
  <c r="I7" i="7"/>
  <c r="I11" i="7"/>
  <c r="I15" i="7"/>
  <c r="S4" i="6"/>
  <c r="N5" i="6"/>
  <c r="X7" i="6"/>
  <c r="S8" i="6"/>
  <c r="N9" i="6"/>
  <c r="X12" i="6"/>
  <c r="S18" i="6"/>
  <c r="X14" i="6"/>
  <c r="X4" i="6"/>
  <c r="S17" i="6"/>
  <c r="N18" i="6"/>
  <c r="X17" i="6"/>
  <c r="X11" i="6"/>
  <c r="S12" i="6"/>
  <c r="N13" i="6"/>
  <c r="S5" i="6"/>
  <c r="N6" i="6"/>
  <c r="X9" i="6"/>
  <c r="N3" i="6"/>
  <c r="N8" i="6"/>
  <c r="X8" i="6"/>
  <c r="X21" i="6"/>
  <c r="S6" i="6"/>
  <c r="X18" i="6"/>
  <c r="S11" i="6"/>
  <c r="N4" i="6"/>
  <c r="X15" i="6"/>
  <c r="S16" i="6"/>
  <c r="N17" i="6"/>
  <c r="N2" i="6"/>
  <c r="S13" i="6"/>
  <c r="N14" i="6"/>
  <c r="N15" i="6"/>
  <c r="S7" i="6"/>
  <c r="N20" i="6"/>
  <c r="X16" i="6"/>
  <c r="S2" i="6"/>
  <c r="X5" i="6"/>
  <c r="S14" i="6"/>
  <c r="N7" i="6"/>
  <c r="S15" i="6"/>
  <c r="N12" i="6"/>
  <c r="X3" i="6"/>
  <c r="X19" i="6"/>
  <c r="S21" i="6"/>
  <c r="S10" i="6"/>
  <c r="S19" i="6"/>
  <c r="X20" i="6"/>
  <c r="S9" i="6"/>
  <c r="N10" i="6"/>
  <c r="X13" i="6"/>
  <c r="X2" i="6"/>
  <c r="N11" i="6"/>
  <c r="X6" i="6"/>
  <c r="N16" i="6"/>
  <c r="N19" i="6"/>
  <c r="S3" i="6"/>
  <c r="AH3" i="5"/>
  <c r="AH7" i="5"/>
  <c r="AH11" i="5"/>
  <c r="AH14" i="5"/>
  <c r="AH4" i="5"/>
  <c r="AH8" i="5"/>
  <c r="AH15" i="5"/>
  <c r="AH5" i="5"/>
  <c r="AH9" i="5"/>
  <c r="AH12" i="5"/>
  <c r="AH6" i="5"/>
  <c r="AH10" i="5"/>
  <c r="AH13" i="5"/>
  <c r="S14" i="5"/>
  <c r="S3" i="5"/>
  <c r="S13" i="5"/>
  <c r="S7" i="5"/>
  <c r="AL3" i="5"/>
  <c r="AL7" i="5"/>
  <c r="AL11" i="5"/>
  <c r="AL14" i="5"/>
  <c r="AL10" i="5"/>
  <c r="AL4" i="5"/>
  <c r="AL8" i="5"/>
  <c r="AL15" i="5"/>
  <c r="AL6" i="5"/>
  <c r="AL5" i="5"/>
  <c r="AL9" i="5"/>
  <c r="AL12" i="5"/>
  <c r="AL13" i="5"/>
  <c r="N4" i="5"/>
  <c r="N8" i="5"/>
  <c r="S11" i="5"/>
  <c r="S15" i="5"/>
  <c r="S5" i="5"/>
  <c r="N15" i="5"/>
  <c r="S3" i="1"/>
  <c r="AL9" i="1"/>
  <c r="S11" i="1"/>
  <c r="S6" i="1"/>
  <c r="S4" i="1"/>
  <c r="AL10" i="1"/>
  <c r="S7" i="1"/>
  <c r="X13" i="5"/>
  <c r="I2" i="5"/>
  <c r="AC4" i="5"/>
  <c r="AC13" i="5"/>
  <c r="X14" i="5"/>
  <c r="I13" i="5"/>
  <c r="X12" i="5"/>
  <c r="I8" i="5"/>
  <c r="AC7" i="5"/>
  <c r="X8" i="5"/>
  <c r="S9" i="5"/>
  <c r="N6" i="5"/>
  <c r="I7" i="5"/>
  <c r="AC8" i="5"/>
  <c r="S10" i="5"/>
  <c r="I4" i="5"/>
  <c r="X3" i="5"/>
  <c r="S4" i="5"/>
  <c r="N5" i="5"/>
  <c r="N2" i="5"/>
  <c r="N7" i="5"/>
  <c r="AC11" i="5"/>
  <c r="S12" i="5"/>
  <c r="N10" i="5"/>
  <c r="I11" i="5"/>
  <c r="I15" i="5"/>
  <c r="AC9" i="5"/>
  <c r="I9" i="5"/>
  <c r="N3" i="5"/>
  <c r="AC6" i="5"/>
  <c r="X7" i="5"/>
  <c r="S8" i="5"/>
  <c r="N9" i="5"/>
  <c r="I6" i="5"/>
  <c r="S6" i="5"/>
  <c r="N14" i="5"/>
  <c r="AC14" i="5"/>
  <c r="X15" i="5"/>
  <c r="N13" i="5"/>
  <c r="I14" i="5"/>
  <c r="X9" i="5"/>
  <c r="N11" i="5"/>
  <c r="AC5" i="5"/>
  <c r="AC2" i="5"/>
  <c r="I5" i="5"/>
  <c r="AC15" i="5"/>
  <c r="J4" i="2"/>
  <c r="AC12" i="5"/>
  <c r="X10" i="5"/>
  <c r="I12" i="5"/>
  <c r="X2" i="5"/>
  <c r="AC10" i="5"/>
  <c r="X11" i="5"/>
  <c r="I10" i="5"/>
  <c r="X5" i="5"/>
  <c r="AC3" i="5"/>
  <c r="X4" i="5"/>
  <c r="I3" i="5"/>
  <c r="S10" i="1"/>
  <c r="S2" i="1"/>
  <c r="AL6" i="1"/>
  <c r="AL5" i="1"/>
  <c r="AL2" i="1"/>
  <c r="S9" i="1"/>
  <c r="S8" i="1"/>
  <c r="AL7" i="1"/>
  <c r="AL4" i="1"/>
  <c r="AL3" i="1"/>
  <c r="AL8" i="1"/>
  <c r="I2" i="4"/>
  <c r="S11" i="4"/>
  <c r="S4" i="4"/>
  <c r="S8" i="4"/>
  <c r="S5" i="4"/>
  <c r="S3" i="4"/>
  <c r="S12" i="4"/>
  <c r="S10" i="4"/>
  <c r="S9" i="4"/>
  <c r="S2" i="4"/>
  <c r="N2" i="4"/>
  <c r="S7" i="4"/>
  <c r="S6" i="4"/>
  <c r="AB13" i="6"/>
  <c r="I3" i="6"/>
  <c r="I7" i="6"/>
  <c r="I11" i="6"/>
  <c r="I15" i="6"/>
  <c r="I19" i="6"/>
  <c r="I4" i="6"/>
  <c r="I8" i="6"/>
  <c r="I12" i="6"/>
  <c r="I16" i="6"/>
  <c r="I20" i="6"/>
  <c r="I5" i="6"/>
  <c r="I9" i="6"/>
  <c r="I13" i="6"/>
  <c r="I17" i="6"/>
  <c r="I21" i="6"/>
  <c r="I6" i="6"/>
  <c r="I10" i="6"/>
  <c r="I14" i="6"/>
  <c r="I18" i="6"/>
  <c r="I4" i="8"/>
  <c r="I8" i="8"/>
  <c r="I12" i="8"/>
  <c r="I16" i="8"/>
  <c r="I20" i="8"/>
  <c r="I24" i="8"/>
  <c r="I5" i="8"/>
  <c r="I9" i="8"/>
  <c r="I13" i="8"/>
  <c r="I17" i="8"/>
  <c r="I21" i="8"/>
  <c r="I6" i="8"/>
  <c r="I10" i="8"/>
  <c r="I14" i="8"/>
  <c r="I18" i="8"/>
  <c r="I22" i="8"/>
  <c r="I3" i="8"/>
  <c r="I7" i="8"/>
  <c r="I11" i="8"/>
  <c r="I15" i="8"/>
  <c r="I19" i="8"/>
  <c r="I23" i="8"/>
  <c r="I2" i="8"/>
  <c r="N5" i="7"/>
  <c r="N9" i="7"/>
  <c r="N13" i="7"/>
  <c r="N17" i="7"/>
  <c r="N2" i="7"/>
  <c r="N3" i="7"/>
  <c r="N7" i="7"/>
  <c r="N11" i="7"/>
  <c r="N15" i="7"/>
  <c r="N4" i="7"/>
  <c r="N12" i="7"/>
  <c r="N6" i="7"/>
  <c r="N10" i="7"/>
  <c r="N14" i="7"/>
  <c r="N18" i="7"/>
  <c r="N8" i="7"/>
  <c r="N16" i="7"/>
  <c r="R5" i="9"/>
  <c r="R13" i="9"/>
  <c r="R21" i="9"/>
  <c r="R29" i="9"/>
  <c r="R4" i="9"/>
  <c r="R8" i="9"/>
  <c r="R12" i="9"/>
  <c r="R16" i="9"/>
  <c r="R20" i="9"/>
  <c r="R24" i="9"/>
  <c r="R28" i="9"/>
  <c r="J9" i="2"/>
  <c r="R3" i="9"/>
  <c r="R7" i="9"/>
  <c r="R11" i="9"/>
  <c r="R15" i="9"/>
  <c r="R19" i="9"/>
  <c r="R23" i="9"/>
  <c r="R27" i="9"/>
  <c r="R31" i="9"/>
  <c r="I5" i="9"/>
  <c r="I9" i="9"/>
  <c r="I13" i="9"/>
  <c r="I17" i="9"/>
  <c r="I21" i="9"/>
  <c r="I25" i="9"/>
  <c r="I29" i="9"/>
  <c r="I2" i="9"/>
  <c r="I7" i="9"/>
  <c r="I15" i="9"/>
  <c r="I23" i="9"/>
  <c r="I31" i="9"/>
  <c r="I12" i="9"/>
  <c r="I20" i="9"/>
  <c r="I28" i="9"/>
  <c r="I6" i="9"/>
  <c r="I10" i="9"/>
  <c r="I14" i="9"/>
  <c r="I18" i="9"/>
  <c r="I22" i="9"/>
  <c r="I26" i="9"/>
  <c r="I30" i="9"/>
  <c r="I3" i="9"/>
  <c r="I11" i="9"/>
  <c r="I19" i="9"/>
  <c r="I27" i="9"/>
  <c r="I8" i="9"/>
  <c r="I16" i="9"/>
  <c r="I24" i="9"/>
  <c r="I32" i="9"/>
  <c r="AB2" i="4"/>
  <c r="J3" i="2"/>
  <c r="AB9" i="6"/>
  <c r="AB5" i="6"/>
  <c r="AP5" i="1"/>
  <c r="J2" i="2"/>
  <c r="AQ12" i="1" s="1"/>
  <c r="AB21" i="6"/>
  <c r="AB17" i="6"/>
  <c r="J6" i="2"/>
  <c r="AB3" i="6"/>
  <c r="AB7" i="6"/>
  <c r="AB11" i="6"/>
  <c r="AB15" i="6"/>
  <c r="AB19" i="6"/>
  <c r="AB4" i="6"/>
  <c r="AB8" i="6"/>
  <c r="AB12" i="6"/>
  <c r="AB16" i="6"/>
  <c r="AB20" i="6"/>
  <c r="AB2" i="6"/>
  <c r="AB6" i="6"/>
  <c r="AB10" i="6"/>
  <c r="AB14" i="6"/>
  <c r="AB18" i="6"/>
  <c r="AL2" i="5"/>
  <c r="AB29" i="3"/>
  <c r="AB4" i="3"/>
  <c r="AB32" i="3"/>
  <c r="AB9" i="3"/>
  <c r="AB21" i="3"/>
  <c r="AB13" i="3"/>
  <c r="AB17" i="3"/>
  <c r="AB2" i="3"/>
  <c r="AB14" i="3"/>
  <c r="AB18" i="3"/>
  <c r="AB26" i="3"/>
  <c r="AB30" i="3"/>
  <c r="AB5" i="3"/>
  <c r="AB7" i="3"/>
  <c r="AB11" i="3"/>
  <c r="AB15" i="3"/>
  <c r="AB19" i="3"/>
  <c r="AB23" i="3"/>
  <c r="AB27" i="3"/>
  <c r="AB31" i="3"/>
  <c r="AB6" i="3"/>
  <c r="AB10" i="3"/>
  <c r="AB22" i="3"/>
  <c r="AB3" i="3"/>
  <c r="AB8" i="3"/>
  <c r="AB12" i="3"/>
  <c r="AB16" i="3"/>
  <c r="AB20" i="3"/>
  <c r="AB24" i="3"/>
  <c r="AB28" i="3"/>
  <c r="AP8" i="1"/>
  <c r="AP4" i="1"/>
  <c r="AP11" i="1"/>
  <c r="AP2" i="1"/>
  <c r="AP10" i="1"/>
  <c r="AP6" i="1"/>
  <c r="AP7" i="1"/>
  <c r="AP3" i="1"/>
  <c r="H1048576" i="1"/>
  <c r="I1048576" i="1" l="1"/>
  <c r="AG7" i="4"/>
  <c r="AG10" i="4"/>
  <c r="AG6" i="4"/>
  <c r="AG8" i="4"/>
  <c r="AG4" i="4"/>
  <c r="AG5" i="4"/>
  <c r="AG11" i="4"/>
  <c r="AG9" i="4"/>
  <c r="AG3" i="4"/>
  <c r="AG12" i="4"/>
  <c r="S4" i="9"/>
  <c r="S33" i="9"/>
  <c r="S34" i="9"/>
  <c r="S35" i="9"/>
  <c r="S36" i="9"/>
  <c r="S37" i="9"/>
  <c r="AC5" i="8"/>
  <c r="AC21" i="8"/>
  <c r="AC23" i="8"/>
  <c r="AC7" i="8"/>
  <c r="AC14" i="8"/>
  <c r="AC20" i="8"/>
  <c r="AC4" i="8"/>
  <c r="AC19" i="8"/>
  <c r="AC3" i="8"/>
  <c r="AC10" i="8"/>
  <c r="AC13" i="8"/>
  <c r="AC16" i="8"/>
  <c r="AC11" i="8"/>
  <c r="AC18" i="8"/>
  <c r="AC24" i="8"/>
  <c r="AC8" i="8"/>
  <c r="AC2" i="8"/>
  <c r="AC15" i="8"/>
  <c r="AC22" i="8"/>
  <c r="AC6" i="8"/>
  <c r="AC9" i="8"/>
  <c r="AC12" i="8"/>
  <c r="AC5" i="3"/>
  <c r="AC9" i="3"/>
  <c r="AC13" i="3"/>
  <c r="AC17" i="3"/>
  <c r="AC21" i="3"/>
  <c r="AC25" i="3"/>
  <c r="AC29" i="3"/>
  <c r="AC33" i="3"/>
  <c r="AC37" i="3"/>
  <c r="AC41" i="3"/>
  <c r="AC3" i="3"/>
  <c r="AC11" i="3"/>
  <c r="AC19" i="3"/>
  <c r="AC27" i="3"/>
  <c r="AC35" i="3"/>
  <c r="AC39" i="3"/>
  <c r="AC8" i="3"/>
  <c r="AC16" i="3"/>
  <c r="AC24" i="3"/>
  <c r="AC32" i="3"/>
  <c r="AC44" i="3"/>
  <c r="AC6" i="3"/>
  <c r="AC10" i="3"/>
  <c r="AC18" i="3"/>
  <c r="AC22" i="3"/>
  <c r="AC26" i="3"/>
  <c r="AC30" i="3"/>
  <c r="AC34" i="3"/>
  <c r="AC38" i="3"/>
  <c r="AC42" i="3"/>
  <c r="AC7" i="3"/>
  <c r="AC15" i="3"/>
  <c r="AC23" i="3"/>
  <c r="AC31" i="3"/>
  <c r="AC43" i="3"/>
  <c r="AC4" i="3"/>
  <c r="AC12" i="3"/>
  <c r="AC20" i="3"/>
  <c r="AC28" i="3"/>
  <c r="AC36" i="3"/>
  <c r="AC40" i="3"/>
  <c r="AC14" i="3"/>
  <c r="AC2" i="3"/>
  <c r="S18" i="7"/>
  <c r="S8" i="7"/>
  <c r="S9" i="7"/>
  <c r="S15" i="7"/>
  <c r="S2" i="7"/>
  <c r="S5" i="7"/>
  <c r="S11" i="7"/>
  <c r="S10" i="7"/>
  <c r="S17" i="7"/>
  <c r="S12" i="7"/>
  <c r="S7" i="7"/>
  <c r="S14" i="7"/>
  <c r="S6" i="7"/>
  <c r="S16" i="7"/>
  <c r="S13" i="7"/>
  <c r="S4" i="7"/>
  <c r="I1048562" i="7"/>
  <c r="AM14" i="5"/>
  <c r="AM15" i="5"/>
  <c r="AM9" i="5"/>
  <c r="AM6" i="5"/>
  <c r="AM4" i="5"/>
  <c r="AM11" i="5"/>
  <c r="AM8" i="5"/>
  <c r="AM13" i="5"/>
  <c r="AM10" i="5"/>
  <c r="AM12" i="5"/>
  <c r="AM3" i="5"/>
  <c r="AM7" i="5"/>
  <c r="AM5" i="5"/>
  <c r="AM2" i="5"/>
  <c r="AQ5" i="1"/>
  <c r="AQ9" i="1"/>
  <c r="AQ2" i="1"/>
  <c r="AQ6" i="1"/>
  <c r="AQ10" i="1"/>
  <c r="AQ3" i="1"/>
  <c r="AQ7" i="1"/>
  <c r="AQ4" i="1"/>
  <c r="AQ8" i="1"/>
  <c r="AQ11" i="1"/>
  <c r="I1048576" i="4"/>
  <c r="I1048565" i="6"/>
  <c r="I1048567" i="8"/>
  <c r="I1048575" i="9"/>
  <c r="S3" i="9"/>
  <c r="S7" i="9"/>
  <c r="S11" i="9"/>
  <c r="S15" i="9"/>
  <c r="S19" i="9"/>
  <c r="S23" i="9"/>
  <c r="S27" i="9"/>
  <c r="S31" i="9"/>
  <c r="S5" i="9"/>
  <c r="S13" i="9"/>
  <c r="S25" i="9"/>
  <c r="S2" i="9"/>
  <c r="S10" i="9"/>
  <c r="S18" i="9"/>
  <c r="S26" i="9"/>
  <c r="S8" i="9"/>
  <c r="S12" i="9"/>
  <c r="S16" i="9"/>
  <c r="S20" i="9"/>
  <c r="S24" i="9"/>
  <c r="S28" i="9"/>
  <c r="S32" i="9"/>
  <c r="S9" i="9"/>
  <c r="S17" i="9"/>
  <c r="S21" i="9"/>
  <c r="S29" i="9"/>
  <c r="S6" i="9"/>
  <c r="S14" i="9"/>
  <c r="S22" i="9"/>
  <c r="S30" i="9"/>
  <c r="AC6" i="6"/>
  <c r="AC10" i="6"/>
  <c r="AC14" i="6"/>
  <c r="AC18" i="6"/>
  <c r="AC8" i="6"/>
  <c r="AC12" i="6"/>
  <c r="AC20" i="6"/>
  <c r="AC9" i="6"/>
  <c r="AC13" i="6"/>
  <c r="AC21" i="6"/>
  <c r="AC3" i="6"/>
  <c r="AC7" i="6"/>
  <c r="AC11" i="6"/>
  <c r="AC15" i="6"/>
  <c r="AC19" i="6"/>
  <c r="AC4" i="6"/>
  <c r="AC16" i="6"/>
  <c r="AC5" i="6"/>
  <c r="AC17" i="6"/>
  <c r="AC2" i="6"/>
  <c r="I1048574" i="5"/>
  <c r="I1048576" i="3"/>
</calcChain>
</file>

<file path=xl/sharedStrings.xml><?xml version="1.0" encoding="utf-8"?>
<sst xmlns="http://schemas.openxmlformats.org/spreadsheetml/2006/main" count="609" uniqueCount="265">
  <si>
    <t>University / Institution</t>
  </si>
  <si>
    <t>Name</t>
  </si>
  <si>
    <t>Posistion</t>
  </si>
  <si>
    <t>FX</t>
  </si>
  <si>
    <t>FX League Points</t>
  </si>
  <si>
    <t>PH</t>
  </si>
  <si>
    <t>PH League Points</t>
  </si>
  <si>
    <t>SR</t>
  </si>
  <si>
    <t>SR League Points</t>
  </si>
  <si>
    <t>VT</t>
  </si>
  <si>
    <t>VT League Points</t>
  </si>
  <si>
    <t>PB</t>
  </si>
  <si>
    <t>PB League Points</t>
  </si>
  <si>
    <t>HB</t>
  </si>
  <si>
    <t>HB League Points</t>
  </si>
  <si>
    <t>AA</t>
  </si>
  <si>
    <t>Elite Men</t>
  </si>
  <si>
    <t>BB</t>
  </si>
  <si>
    <t>UB</t>
  </si>
  <si>
    <t>Elite Women</t>
  </si>
  <si>
    <t>Intermediate Men</t>
  </si>
  <si>
    <t>Intermediate Women</t>
  </si>
  <si>
    <t>Novice Men</t>
  </si>
  <si>
    <t>Novice Women</t>
  </si>
  <si>
    <t>BB League Points</t>
  </si>
  <si>
    <t>UB League Points</t>
  </si>
  <si>
    <t>Advanced Men</t>
  </si>
  <si>
    <t>Advanced Women</t>
  </si>
  <si>
    <t>Guest?</t>
  </si>
  <si>
    <t>FX Total</t>
  </si>
  <si>
    <t>FX E</t>
  </si>
  <si>
    <t>FX D</t>
  </si>
  <si>
    <t>Number</t>
  </si>
  <si>
    <t>PH Total</t>
  </si>
  <si>
    <t>PH E</t>
  </si>
  <si>
    <t>PH D</t>
  </si>
  <si>
    <t>SR E</t>
  </si>
  <si>
    <t>SR D</t>
  </si>
  <si>
    <t>SR Total</t>
  </si>
  <si>
    <t>VT E</t>
  </si>
  <si>
    <t>VT D</t>
  </si>
  <si>
    <t>VT Total</t>
  </si>
  <si>
    <t>PB E</t>
  </si>
  <si>
    <t>PB D</t>
  </si>
  <si>
    <t>PB Total</t>
  </si>
  <si>
    <t>HB E</t>
  </si>
  <si>
    <t>HB D</t>
  </si>
  <si>
    <t>HB Total</t>
  </si>
  <si>
    <t>AA E</t>
  </si>
  <si>
    <t>AA D</t>
  </si>
  <si>
    <t>AA League Points</t>
  </si>
  <si>
    <t>AA Total</t>
  </si>
  <si>
    <t>BB E</t>
  </si>
  <si>
    <t>BB D</t>
  </si>
  <si>
    <t>BB Total</t>
  </si>
  <si>
    <t>UB E</t>
  </si>
  <si>
    <t>UB D</t>
  </si>
  <si>
    <t>UB Total</t>
  </si>
  <si>
    <t>AA League Score</t>
  </si>
  <si>
    <t>VT 1 D</t>
  </si>
  <si>
    <t>VT 1 E</t>
  </si>
  <si>
    <t>VT 2 D</t>
  </si>
  <si>
    <t>VT 2 E</t>
  </si>
  <si>
    <t>VT 1 Total</t>
  </si>
  <si>
    <t>VT 2 Total</t>
  </si>
  <si>
    <t xml:space="preserve">VT Average </t>
  </si>
  <si>
    <t>VT Average</t>
  </si>
  <si>
    <t>Loughborough</t>
  </si>
  <si>
    <t>Portsmouth</t>
  </si>
  <si>
    <t>University of Sheffield</t>
  </si>
  <si>
    <t>University of Nottingham</t>
  </si>
  <si>
    <t>Tom Jones</t>
  </si>
  <si>
    <t>Greg Habgood</t>
  </si>
  <si>
    <t>Miki Chu</t>
  </si>
  <si>
    <t>Max Robertson</t>
  </si>
  <si>
    <t>Sean Madigan</t>
  </si>
  <si>
    <t>Daniel Lee</t>
  </si>
  <si>
    <t>Robbie White</t>
  </si>
  <si>
    <t>Isaac Vango</t>
  </si>
  <si>
    <t>James Hodgson</t>
  </si>
  <si>
    <t>Lorenzo Carrozzo</t>
  </si>
  <si>
    <t>UEA Gymnastics Club</t>
  </si>
  <si>
    <t>University of Huddersfield Gymnastics club</t>
  </si>
  <si>
    <t>Liverpool</t>
  </si>
  <si>
    <t>University of Bath Gymnastics</t>
  </si>
  <si>
    <t>University of Manchester</t>
  </si>
  <si>
    <t>Leeds Beckett</t>
  </si>
  <si>
    <t>Joe Brown</t>
  </si>
  <si>
    <t>Matthew Booth</t>
  </si>
  <si>
    <t>Kieran Craig</t>
  </si>
  <si>
    <t>Michele Fresneda</t>
  </si>
  <si>
    <t>Daniel Bevan</t>
  </si>
  <si>
    <t>Aidan Saxon</t>
  </si>
  <si>
    <t>Benjamin Suzzoni</t>
  </si>
  <si>
    <t>Chris Thomas</t>
  </si>
  <si>
    <t>Andy Cunningham</t>
  </si>
  <si>
    <t>Jamie Allen</t>
  </si>
  <si>
    <t>Gus Northfield</t>
  </si>
  <si>
    <t>David Achim</t>
  </si>
  <si>
    <t>Ariyan Nanji</t>
  </si>
  <si>
    <t>James Gibson</t>
  </si>
  <si>
    <t>Chris Marfell</t>
  </si>
  <si>
    <t>Edinburgh University</t>
  </si>
  <si>
    <t>UWE Gymnastics Club</t>
  </si>
  <si>
    <t>University of Leeds</t>
  </si>
  <si>
    <t>Andrew Frost</t>
  </si>
  <si>
    <t>Zack James</t>
  </si>
  <si>
    <t>Jamin Morrison</t>
  </si>
  <si>
    <t>Joe Butler</t>
  </si>
  <si>
    <t>Ewan Hatch</t>
  </si>
  <si>
    <t>Jack Blanchard</t>
  </si>
  <si>
    <t>James Assheton</t>
  </si>
  <si>
    <t>Kyle Wholton</t>
  </si>
  <si>
    <t>Morgan Johnson</t>
  </si>
  <si>
    <t>Michael Brown</t>
  </si>
  <si>
    <t>Ross Richardson</t>
  </si>
  <si>
    <t>Harry Sandford</t>
  </si>
  <si>
    <t>William McDowell</t>
  </si>
  <si>
    <t>George Blackburn</t>
  </si>
  <si>
    <t>Emile Loveday</t>
  </si>
  <si>
    <t>Conor Heneghan</t>
  </si>
  <si>
    <t>Matt Robertson</t>
  </si>
  <si>
    <t>Rees Miller</t>
  </si>
  <si>
    <t>Simon McKendrey</t>
  </si>
  <si>
    <t>Aaron Benke</t>
  </si>
  <si>
    <t xml:space="preserve">University of Huddersfield </t>
  </si>
  <si>
    <t>University of Huddersfield</t>
  </si>
  <si>
    <t>Karl Ramm</t>
  </si>
  <si>
    <t>Kola Bode</t>
  </si>
  <si>
    <t>Alex Dunnett</t>
  </si>
  <si>
    <t>James Pepper</t>
  </si>
  <si>
    <t>Jiayao Chen</t>
  </si>
  <si>
    <t>Yosep Kevin</t>
  </si>
  <si>
    <t>Reece Kerley</t>
  </si>
  <si>
    <t>Ben Atkinson</t>
  </si>
  <si>
    <t>Dale Fabic</t>
  </si>
  <si>
    <t>Vishwa Poswel</t>
  </si>
  <si>
    <t>Masenesa Shainab</t>
  </si>
  <si>
    <t>Zach Nelson</t>
  </si>
  <si>
    <t>Tom Slack</t>
  </si>
  <si>
    <t>DeReiss Gordon</t>
  </si>
  <si>
    <t>Matthew Dawson</t>
  </si>
  <si>
    <t>Will George</t>
  </si>
  <si>
    <t>Swansea University</t>
  </si>
  <si>
    <t>Yoana Yankova</t>
  </si>
  <si>
    <t>Rebecca Moore</t>
  </si>
  <si>
    <t>Carrie Walker</t>
  </si>
  <si>
    <t>Rebecca Morris</t>
  </si>
  <si>
    <t>Gianna Webbe</t>
  </si>
  <si>
    <t>Chloe Donnelly</t>
  </si>
  <si>
    <t>Lauren Kerruish</t>
  </si>
  <si>
    <t>Isabel Hester</t>
  </si>
  <si>
    <t>Emmeline Anghileri</t>
  </si>
  <si>
    <t>Tara Donnelly</t>
  </si>
  <si>
    <t xml:space="preserve">Aditi Gandhi </t>
  </si>
  <si>
    <t>Isabelle Baker</t>
  </si>
  <si>
    <t>Ellie Carlton</t>
  </si>
  <si>
    <t>Yasmin Tunnah</t>
  </si>
  <si>
    <t>Caitlin Whiteley</t>
  </si>
  <si>
    <t>Sophie Corbett</t>
  </si>
  <si>
    <t>Katie Childs</t>
  </si>
  <si>
    <t>Jenny Haig</t>
  </si>
  <si>
    <t>Amy Barber</t>
  </si>
  <si>
    <t>Elena Saiu-Bell</t>
  </si>
  <si>
    <t>Amy Hulley</t>
  </si>
  <si>
    <t>Becca Hawdon</t>
  </si>
  <si>
    <t>Monique Bower</t>
  </si>
  <si>
    <t>Mikajla McDonnell</t>
  </si>
  <si>
    <t>Chloe Self</t>
  </si>
  <si>
    <t>Rebecca Ellul Vincenti</t>
  </si>
  <si>
    <t>Frankie Selby</t>
  </si>
  <si>
    <t>Lillian Ingleby</t>
  </si>
  <si>
    <t>Abbie Longney</t>
  </si>
  <si>
    <t>Amy Naylor</t>
  </si>
  <si>
    <t>Charlotte McInnes</t>
  </si>
  <si>
    <t>Ellen Den Ouden</t>
  </si>
  <si>
    <t>Sophie Gains</t>
  </si>
  <si>
    <t>Amy Crompton</t>
  </si>
  <si>
    <t>Lauren Thomson</t>
  </si>
  <si>
    <t>Anna Roethig</t>
  </si>
  <si>
    <t>Tobi Stevens</t>
  </si>
  <si>
    <t>Megan Lown</t>
  </si>
  <si>
    <t>Emily Irving</t>
  </si>
  <si>
    <t>Eleanor Vine</t>
  </si>
  <si>
    <t>Sophie Welburn</t>
  </si>
  <si>
    <t>Sophie Padua</t>
  </si>
  <si>
    <t>Ruby Galley</t>
  </si>
  <si>
    <t>Nicole Burns</t>
  </si>
  <si>
    <t>Rebecca Webb</t>
  </si>
  <si>
    <t>Jess Summerell</t>
  </si>
  <si>
    <t>Phoebe Gibson</t>
  </si>
  <si>
    <t>Michaela Savva</t>
  </si>
  <si>
    <t>Zara Doyle</t>
  </si>
  <si>
    <t>Yasmin Denham</t>
  </si>
  <si>
    <t>Sophie Barber</t>
  </si>
  <si>
    <t>Heather Bolton</t>
  </si>
  <si>
    <t>Ellie Hendra</t>
  </si>
  <si>
    <t>Bella Roebuck</t>
  </si>
  <si>
    <t>Jasmine Churms</t>
  </si>
  <si>
    <t>Madeline Hartnoll</t>
  </si>
  <si>
    <t>Kristin Großbaier</t>
  </si>
  <si>
    <t>Katharine Mills</t>
  </si>
  <si>
    <t>Meg Parsley</t>
  </si>
  <si>
    <t>Jess Long</t>
  </si>
  <si>
    <t>Felicia Lopez-Libby</t>
  </si>
  <si>
    <t>Jade Redrup</t>
  </si>
  <si>
    <t>Ese-Oghene Osivwemu</t>
  </si>
  <si>
    <t>Naomi Ledington</t>
  </si>
  <si>
    <t>Tanith Beresford</t>
  </si>
  <si>
    <t>Eve Linfoot</t>
  </si>
  <si>
    <t>Elizabeth Payne</t>
  </si>
  <si>
    <t>Daisy Broadbent</t>
  </si>
  <si>
    <t>Rowena Hockley</t>
  </si>
  <si>
    <t>Kenzie Wood-Walsh</t>
  </si>
  <si>
    <t>Harriet Moore</t>
  </si>
  <si>
    <t>Saoirse Maccana</t>
  </si>
  <si>
    <t>Becky Humphry</t>
  </si>
  <si>
    <t>Olivia Bell</t>
  </si>
  <si>
    <t>Sophie Compton</t>
  </si>
  <si>
    <t>Faye Jolly</t>
  </si>
  <si>
    <t>Heather Gault</t>
  </si>
  <si>
    <t>Yes</t>
  </si>
  <si>
    <t>Rachel Castilho-Li</t>
  </si>
  <si>
    <t>Emily Leigh</t>
  </si>
  <si>
    <t>Chloe Green</t>
  </si>
  <si>
    <t>Leah Woodhead</t>
  </si>
  <si>
    <t>Freya Hughes-Jones</t>
  </si>
  <si>
    <t>Darcy Shanks</t>
  </si>
  <si>
    <t>Ruth Gibson</t>
  </si>
  <si>
    <t>Olivia Holvey</t>
  </si>
  <si>
    <t>Jemima Western</t>
  </si>
  <si>
    <t>Holly Knowles</t>
  </si>
  <si>
    <t>Amordei Aghanenu</t>
  </si>
  <si>
    <t>Nada Yahia</t>
  </si>
  <si>
    <t>Rose Cook</t>
  </si>
  <si>
    <t>Lizzie Beavis</t>
  </si>
  <si>
    <t>Inna Belozerova</t>
  </si>
  <si>
    <t>Emily Gill</t>
  </si>
  <si>
    <t>Abi Craig-West</t>
  </si>
  <si>
    <t>Larissa Aravantinou</t>
  </si>
  <si>
    <t>Arfaa Butt</t>
  </si>
  <si>
    <t>Rosie Matthews</t>
  </si>
  <si>
    <t>Charlotte Salisbury</t>
  </si>
  <si>
    <t>Alicia Richardson</t>
  </si>
  <si>
    <t>Ellie Catlin</t>
  </si>
  <si>
    <t>Jessica Johnson</t>
  </si>
  <si>
    <t>Lucy Robinson</t>
  </si>
  <si>
    <t>Emily Senior</t>
  </si>
  <si>
    <t>Erin Barton</t>
  </si>
  <si>
    <t>Becky Davies</t>
  </si>
  <si>
    <t>Simone Hardy</t>
  </si>
  <si>
    <t>Anna Billington</t>
  </si>
  <si>
    <t>Aisling McGovern</t>
  </si>
  <si>
    <t>Lucie Murphy</t>
  </si>
  <si>
    <t>Maddi Ling</t>
  </si>
  <si>
    <t>Lexi Mackie</t>
  </si>
  <si>
    <t>Daisy Hilton</t>
  </si>
  <si>
    <t>Carolyn Fode</t>
  </si>
  <si>
    <t>Jack Oakes</t>
  </si>
  <si>
    <t xml:space="preserve">UEA </t>
  </si>
  <si>
    <t xml:space="preserve">UWE </t>
  </si>
  <si>
    <t>UEA</t>
  </si>
  <si>
    <t>University of Bath</t>
  </si>
  <si>
    <t xml:space="preserve">University of Bath </t>
  </si>
  <si>
    <t>UWE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</si>
</sst>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Helvetica Neue"/>
      <family val="2"/>
    </font>
    <font>
      <sz val="12"/>
      <color theme="0"/>
      <name val="Calibri"/>
      <family val="2"/>
      <scheme val="minor"/>
    </font>
    <font>
      <sz val="12"/>
      <color rgb="FFCC66F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C66FF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 textRotation="90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textRotation="90"/>
    </xf>
    <xf numFmtId="2" fontId="0" fillId="0" borderId="0" xfId="0" applyNumberFormat="1"/>
    <xf numFmtId="2" fontId="0" fillId="2" borderId="0" xfId="0" applyNumberFormat="1" applyFill="1"/>
    <xf numFmtId="2" fontId="1" fillId="2" borderId="0" xfId="0" applyNumberFormat="1" applyFont="1" applyFill="1"/>
    <xf numFmtId="0" fontId="0" fillId="0" borderId="0" xfId="0" applyAlignment="1" applyProtection="1">
      <alignment horizontal="center" textRotation="90"/>
      <protection locked="0"/>
    </xf>
    <xf numFmtId="0" fontId="0" fillId="0" borderId="0" xfId="0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 textRotation="90"/>
      <protection locked="0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 textRotation="90"/>
    </xf>
    <xf numFmtId="0" fontId="0" fillId="0" borderId="0" xfId="0" applyAlignment="1" applyProtection="1">
      <alignment horizontal="center" textRotation="90"/>
    </xf>
    <xf numFmtId="2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Protection="1">
      <protection locked="0"/>
    </xf>
    <xf numFmtId="0" fontId="3" fillId="0" borderId="0" xfId="0" applyFont="1"/>
    <xf numFmtId="0" fontId="0" fillId="0" borderId="0" xfId="0" applyAlignment="1" applyProtection="1">
      <alignment horizontal="left"/>
      <protection locked="0"/>
    </xf>
    <xf numFmtId="2" fontId="0" fillId="0" borderId="0" xfId="0" applyNumberFormat="1" applyFill="1" applyAlignment="1" applyProtection="1">
      <alignment horizontal="center"/>
      <protection locked="0"/>
    </xf>
    <xf numFmtId="0" fontId="0" fillId="0" borderId="0" xfId="0" applyFill="1"/>
    <xf numFmtId="0" fontId="0" fillId="0" borderId="0" xfId="0" applyFill="1" applyAlignment="1" applyProtection="1">
      <alignment horizontal="center"/>
      <protection locked="0"/>
    </xf>
    <xf numFmtId="2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3" borderId="0" xfId="0" applyFill="1"/>
    <xf numFmtId="0" fontId="0" fillId="3" borderId="0" xfId="0" applyFill="1" applyAlignment="1" applyProtection="1">
      <alignment horizontal="center"/>
      <protection locked="0"/>
    </xf>
    <xf numFmtId="2" fontId="0" fillId="3" borderId="0" xfId="0" applyNumberFormat="1" applyFill="1" applyAlignment="1" applyProtection="1">
      <alignment horizontal="center"/>
      <protection locked="0"/>
    </xf>
    <xf numFmtId="2" fontId="0" fillId="3" borderId="0" xfId="0" applyNumberFormat="1" applyFill="1" applyAlignment="1" applyProtection="1">
      <alignment horizontal="center"/>
    </xf>
    <xf numFmtId="0" fontId="0" fillId="3" borderId="0" xfId="0" applyFill="1" applyAlignment="1" applyProtection="1">
      <alignment horizontal="center"/>
    </xf>
    <xf numFmtId="2" fontId="4" fillId="0" borderId="0" xfId="0" applyNumberFormat="1" applyFont="1" applyAlignment="1" applyProtection="1">
      <alignment horizontal="center"/>
    </xf>
    <xf numFmtId="2" fontId="4" fillId="0" borderId="0" xfId="0" applyNumberFormat="1" applyFont="1" applyAlignment="1" applyProtection="1">
      <alignment horizontal="center" textRotation="90"/>
    </xf>
    <xf numFmtId="2" fontId="4" fillId="0" borderId="0" xfId="0" applyNumberFormat="1" applyFont="1" applyFill="1" applyAlignment="1" applyProtection="1">
      <alignment horizontal="center"/>
    </xf>
    <xf numFmtId="2" fontId="4" fillId="0" borderId="0" xfId="0" applyNumberFormat="1" applyFont="1" applyAlignment="1" applyProtection="1">
      <alignment horizontal="center" textRotation="90"/>
      <protection locked="0"/>
    </xf>
    <xf numFmtId="2" fontId="4" fillId="0" borderId="0" xfId="0" applyNumberFormat="1" applyFont="1" applyFill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/>
      <protection locked="0"/>
    </xf>
    <xf numFmtId="2" fontId="5" fillId="3" borderId="0" xfId="0" applyNumberFormat="1" applyFont="1" applyFill="1" applyAlignment="1" applyProtection="1">
      <alignment horizontal="center"/>
    </xf>
    <xf numFmtId="2" fontId="5" fillId="3" borderId="0" xfId="0" applyNumberFormat="1" applyFont="1" applyFill="1" applyAlignment="1" applyProtection="1">
      <alignment horizontal="center"/>
      <protection locked="0"/>
    </xf>
    <xf numFmtId="0" fontId="4" fillId="0" borderId="0" xfId="0" applyFont="1"/>
  </cellXfs>
  <cellStyles count="1">
    <cellStyle name="Normal" xfId="0" builtinId="0"/>
  </cellStyles>
  <dxfs count="104"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ill>
        <patternFill>
          <bgColor theme="0" tint="-0.24994659260841701"/>
        </patternFill>
      </fill>
    </dxf>
    <dxf>
      <fill>
        <patternFill>
          <bgColor rgb="FFB56700"/>
        </patternFill>
      </fill>
    </dxf>
    <dxf>
      <font>
        <color theme="7"/>
      </font>
      <fill>
        <patternFill>
          <bgColor rgb="FFFF0000"/>
        </patternFill>
      </fill>
    </dxf>
    <dxf>
      <font>
        <color rgb="FF9437FF"/>
      </font>
      <fill>
        <patternFill>
          <bgColor theme="1"/>
        </patternFill>
      </fill>
    </dxf>
    <dxf>
      <font>
        <color theme="1"/>
      </font>
      <fill>
        <patternFill>
          <bgColor rgb="FF9437FF"/>
        </patternFill>
      </fill>
    </dxf>
    <dxf>
      <font>
        <color rgb="FFFFFF00"/>
      </font>
      <fill>
        <patternFill>
          <bgColor rgb="FF0070C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FFFF0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ill>
        <patternFill>
          <bgColor theme="0" tint="-0.24994659260841701"/>
        </patternFill>
      </fill>
    </dxf>
    <dxf>
      <fill>
        <patternFill>
          <bgColor rgb="FFB56700"/>
        </patternFill>
      </fill>
    </dxf>
    <dxf>
      <font>
        <color theme="7"/>
      </font>
      <fill>
        <patternFill>
          <bgColor rgb="FFFF0000"/>
        </patternFill>
      </fill>
    </dxf>
    <dxf>
      <font>
        <color rgb="FF9437FF"/>
      </font>
      <fill>
        <patternFill>
          <bgColor theme="1"/>
        </patternFill>
      </fill>
    </dxf>
    <dxf>
      <font>
        <color theme="1"/>
      </font>
      <fill>
        <patternFill>
          <bgColor rgb="FF9437FF"/>
        </patternFill>
      </fill>
    </dxf>
    <dxf>
      <font>
        <color rgb="FFFFFF00"/>
      </font>
      <fill>
        <patternFill>
          <bgColor rgb="FF0070C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FFFF0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ill>
        <patternFill>
          <bgColor theme="0" tint="-0.24994659260841701"/>
        </patternFill>
      </fill>
    </dxf>
    <dxf>
      <fill>
        <patternFill>
          <bgColor rgb="FFB56700"/>
        </patternFill>
      </fill>
    </dxf>
    <dxf>
      <font>
        <color theme="7"/>
      </font>
      <fill>
        <patternFill>
          <bgColor rgb="FFFF0000"/>
        </patternFill>
      </fill>
    </dxf>
    <dxf>
      <font>
        <color rgb="FF9437FF"/>
      </font>
      <fill>
        <patternFill>
          <bgColor theme="1"/>
        </patternFill>
      </fill>
    </dxf>
    <dxf>
      <font>
        <color theme="1"/>
      </font>
      <fill>
        <patternFill>
          <bgColor rgb="FF9437FF"/>
        </patternFill>
      </fill>
    </dxf>
    <dxf>
      <font>
        <color rgb="FFFFFF00"/>
      </font>
      <fill>
        <patternFill>
          <bgColor rgb="FF0070C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FFFF0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ill>
        <patternFill>
          <bgColor theme="0" tint="-0.24994659260841701"/>
        </patternFill>
      </fill>
    </dxf>
    <dxf>
      <fill>
        <patternFill>
          <bgColor rgb="FFB56700"/>
        </patternFill>
      </fill>
    </dxf>
    <dxf>
      <font>
        <color theme="7"/>
      </font>
      <fill>
        <patternFill>
          <bgColor rgb="FFFF0000"/>
        </patternFill>
      </fill>
    </dxf>
    <dxf>
      <font>
        <color rgb="FF9437FF"/>
      </font>
      <fill>
        <patternFill>
          <bgColor theme="1"/>
        </patternFill>
      </fill>
    </dxf>
    <dxf>
      <font>
        <color theme="1"/>
      </font>
      <fill>
        <patternFill>
          <bgColor rgb="FF9437FF"/>
        </patternFill>
      </fill>
    </dxf>
    <dxf>
      <font>
        <color rgb="FFFFFF00"/>
      </font>
      <fill>
        <patternFill>
          <bgColor rgb="FF0070C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FFFF0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ill>
        <patternFill>
          <bgColor theme="0" tint="-0.24994659260841701"/>
        </patternFill>
      </fill>
    </dxf>
    <dxf>
      <fill>
        <patternFill>
          <bgColor rgb="FFB56700"/>
        </patternFill>
      </fill>
    </dxf>
    <dxf>
      <font>
        <color theme="7"/>
      </font>
      <fill>
        <patternFill>
          <bgColor rgb="FFFF0000"/>
        </patternFill>
      </fill>
    </dxf>
    <dxf>
      <font>
        <color rgb="FF9437FF"/>
      </font>
      <fill>
        <patternFill>
          <bgColor theme="1"/>
        </patternFill>
      </fill>
    </dxf>
    <dxf>
      <font>
        <color theme="1"/>
      </font>
      <fill>
        <patternFill>
          <bgColor rgb="FF9437FF"/>
        </patternFill>
      </fill>
    </dxf>
    <dxf>
      <font>
        <color rgb="FFFFFF00"/>
      </font>
      <fill>
        <patternFill>
          <bgColor rgb="FF0070C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FFFF0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ill>
        <patternFill>
          <bgColor theme="0" tint="-0.24994659260841701"/>
        </patternFill>
      </fill>
    </dxf>
    <dxf>
      <fill>
        <patternFill>
          <bgColor rgb="FFB56700"/>
        </patternFill>
      </fill>
    </dxf>
    <dxf>
      <font>
        <color theme="7"/>
      </font>
      <fill>
        <patternFill>
          <bgColor rgb="FFFF0000"/>
        </patternFill>
      </fill>
    </dxf>
    <dxf>
      <font>
        <color rgb="FF9437FF"/>
      </font>
      <fill>
        <patternFill>
          <bgColor theme="1"/>
        </patternFill>
      </fill>
    </dxf>
    <dxf>
      <font>
        <color theme="1"/>
      </font>
      <fill>
        <patternFill>
          <bgColor rgb="FF9437FF"/>
        </patternFill>
      </fill>
    </dxf>
    <dxf>
      <font>
        <color rgb="FFFFFF00"/>
      </font>
      <fill>
        <patternFill>
          <bgColor rgb="FF0070C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FFFF0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ill>
        <patternFill>
          <bgColor theme="0" tint="-0.24994659260841701"/>
        </patternFill>
      </fill>
    </dxf>
    <dxf>
      <fill>
        <patternFill>
          <bgColor rgb="FFB56700"/>
        </patternFill>
      </fill>
    </dxf>
    <dxf>
      <fill>
        <patternFill>
          <bgColor theme="7"/>
        </patternFill>
      </fill>
    </dxf>
    <dxf>
      <fill>
        <patternFill>
          <bgColor theme="2" tint="-0.24994659260841701"/>
        </patternFill>
      </fill>
    </dxf>
    <dxf>
      <fill>
        <patternFill>
          <bgColor rgb="FFB56700"/>
        </patternFill>
      </fill>
    </dxf>
    <dxf>
      <fill>
        <patternFill>
          <bgColor theme="7"/>
        </patternFill>
      </fill>
    </dxf>
    <dxf>
      <fill>
        <patternFill>
          <bgColor theme="2" tint="-0.24994659260841701"/>
        </patternFill>
      </fill>
    </dxf>
    <dxf>
      <fill>
        <patternFill>
          <bgColor rgb="FFB56700"/>
        </patternFill>
      </fill>
    </dxf>
    <dxf>
      <font>
        <color theme="7"/>
      </font>
      <fill>
        <patternFill>
          <bgColor rgb="FFFF0000"/>
        </patternFill>
      </fill>
    </dxf>
    <dxf>
      <font>
        <color rgb="FF9437FF"/>
      </font>
      <fill>
        <patternFill>
          <bgColor theme="1"/>
        </patternFill>
      </fill>
    </dxf>
    <dxf>
      <font>
        <color theme="1"/>
      </font>
      <fill>
        <patternFill>
          <bgColor rgb="FF9437FF"/>
        </patternFill>
      </fill>
    </dxf>
    <dxf>
      <font>
        <color rgb="FFFFFF00"/>
      </font>
      <fill>
        <patternFill>
          <bgColor rgb="FF0070C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FFFF0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ill>
        <patternFill>
          <bgColor theme="2" tint="-0.24994659260841701"/>
        </patternFill>
      </fill>
    </dxf>
    <dxf>
      <fill>
        <patternFill>
          <bgColor rgb="FFB56700"/>
        </patternFill>
      </fill>
    </dxf>
    <dxf>
      <fill>
        <patternFill>
          <bgColor theme="7"/>
        </patternFill>
      </fill>
    </dxf>
    <dxf>
      <fill>
        <patternFill>
          <bgColor theme="2" tint="-0.24994659260841701"/>
        </patternFill>
      </fill>
    </dxf>
    <dxf>
      <fill>
        <patternFill>
          <bgColor rgb="FFB56700"/>
        </patternFill>
      </fill>
    </dxf>
    <dxf>
      <fill>
        <patternFill>
          <bgColor theme="7"/>
        </patternFill>
      </fill>
    </dxf>
    <dxf>
      <fill>
        <patternFill>
          <bgColor theme="2" tint="-0.24994659260841701"/>
        </patternFill>
      </fill>
    </dxf>
    <dxf>
      <fill>
        <patternFill>
          <bgColor rgb="FFB56700"/>
        </patternFill>
      </fill>
    </dxf>
    <dxf>
      <fill>
        <patternFill>
          <bgColor theme="7"/>
        </patternFill>
      </fill>
    </dxf>
    <dxf>
      <fill>
        <patternFill>
          <bgColor theme="2" tint="-0.24994659260841701"/>
        </patternFill>
      </fill>
    </dxf>
    <dxf>
      <fill>
        <patternFill>
          <bgColor rgb="FFB56700"/>
        </patternFill>
      </fill>
    </dxf>
    <dxf>
      <fill>
        <patternFill>
          <bgColor theme="7"/>
        </patternFill>
      </fill>
    </dxf>
    <dxf>
      <fill>
        <patternFill>
          <bgColor theme="2" tint="-0.24994659260841701"/>
        </patternFill>
      </fill>
    </dxf>
    <dxf>
      <fill>
        <patternFill>
          <bgColor rgb="FFB567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ill>
        <patternFill>
          <bgColor theme="0" tint="-0.24994659260841701"/>
        </patternFill>
      </fill>
    </dxf>
    <dxf>
      <fill>
        <patternFill>
          <bgColor rgb="FFB56700"/>
        </patternFill>
      </fill>
    </dxf>
    <dxf>
      <font>
        <color theme="7"/>
      </font>
      <fill>
        <patternFill>
          <bgColor rgb="FFFF0000"/>
        </patternFill>
      </fill>
    </dxf>
    <dxf>
      <font>
        <color rgb="FF9437FF"/>
      </font>
      <fill>
        <patternFill>
          <bgColor theme="1"/>
        </patternFill>
      </fill>
    </dxf>
    <dxf>
      <font>
        <color theme="1"/>
      </font>
      <fill>
        <patternFill>
          <bgColor rgb="FF9437FF"/>
        </patternFill>
      </fill>
    </dxf>
    <dxf>
      <font>
        <color rgb="FFFFFF00"/>
      </font>
      <fill>
        <patternFill>
          <bgColor rgb="FF0070C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FFFF00"/>
      </font>
      <fill>
        <patternFill>
          <bgColor rgb="FF00B0F0"/>
        </patternFill>
      </fill>
    </dxf>
    <dxf>
      <fill>
        <patternFill>
          <bgColor rgb="FFB56700"/>
        </patternFill>
      </fill>
    </dxf>
  </dxfs>
  <tableStyles count="0" defaultTableStyle="TableStyleMedium2" defaultPivotStyle="PivotStyleLight16"/>
  <colors>
    <mruColors>
      <color rgb="FFCC66FF"/>
      <color rgb="FFD9DAD9"/>
      <color rgb="FFB56700"/>
      <color rgb="FF943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CB146-6D1D-8C41-ABD2-1C6B33984326}">
  <dimension ref="A1:AQ1048576"/>
  <sheetViews>
    <sheetView tabSelected="1" zoomScale="90" zoomScaleNormal="50" workbookViewId="0">
      <pane xSplit="3" topLeftCell="L1" activePane="topRight" state="frozen"/>
      <selection pane="topRight" activeCell="N20" sqref="N20"/>
    </sheetView>
  </sheetViews>
  <sheetFormatPr defaultColWidth="10.796875" defaultRowHeight="15.6" zeroHeight="1"/>
  <cols>
    <col min="1" max="1" width="22.5" style="8" bestFit="1" customWidth="1"/>
    <col min="2" max="2" width="17.796875" style="8" bestFit="1" customWidth="1"/>
    <col min="3" max="3" width="7.296875" style="8" customWidth="1"/>
    <col min="4" max="4" width="9.5" style="8" customWidth="1"/>
    <col min="5" max="6" width="9.5" style="10" customWidth="1"/>
    <col min="7" max="7" width="10.796875" style="13" customWidth="1"/>
    <col min="8" max="8" width="10.796875" style="14" customWidth="1"/>
    <col min="9" max="9" width="10.796875" style="28" customWidth="1"/>
    <col min="10" max="11" width="10.796875" style="10" customWidth="1"/>
    <col min="12" max="12" width="10.796875" style="13" customWidth="1"/>
    <col min="13" max="13" width="10.796875" style="14" customWidth="1"/>
    <col min="14" max="14" width="10.796875" style="28" customWidth="1"/>
    <col min="15" max="16" width="10.796875" style="10" customWidth="1"/>
    <col min="17" max="17" width="10.796875" style="13" customWidth="1"/>
    <col min="18" max="18" width="10.796875" style="14" customWidth="1"/>
    <col min="19" max="19" width="10.796875" style="28" customWidth="1"/>
    <col min="20" max="21" width="10.796875" style="10" customWidth="1"/>
    <col min="22" max="22" width="10.796875" style="13" customWidth="1"/>
    <col min="23" max="24" width="10.796875" style="10" customWidth="1"/>
    <col min="25" max="26" width="10.796875" style="13" customWidth="1"/>
    <col min="27" max="27" width="10.796875" style="14" customWidth="1"/>
    <col min="28" max="28" width="10.796875" style="28" customWidth="1"/>
    <col min="29" max="30" width="10.796875" style="10" customWidth="1"/>
    <col min="31" max="31" width="10.796875" style="13" customWidth="1"/>
    <col min="32" max="32" width="10.796875" style="14" customWidth="1"/>
    <col min="33" max="33" width="10.796875" style="28" customWidth="1"/>
    <col min="34" max="35" width="10.796875" style="10" customWidth="1"/>
    <col min="36" max="36" width="10.796875" style="13" customWidth="1"/>
    <col min="37" max="37" width="10.796875" style="14" customWidth="1"/>
    <col min="38" max="38" width="10.796875" style="28" customWidth="1"/>
    <col min="39" max="41" width="10.796875" style="13" customWidth="1"/>
    <col min="42" max="42" width="10.796875" style="14" customWidth="1"/>
    <col min="43" max="43" width="10.796875" style="28"/>
    <col min="44" max="16384" width="10.796875" style="14"/>
  </cols>
  <sheetData>
    <row r="1" spans="1:43" s="12" customFormat="1" ht="120.6">
      <c r="A1" s="7" t="s">
        <v>0</v>
      </c>
      <c r="B1" s="7" t="s">
        <v>1</v>
      </c>
      <c r="C1" s="7" t="s">
        <v>32</v>
      </c>
      <c r="D1" s="7" t="s">
        <v>28</v>
      </c>
      <c r="E1" s="9" t="s">
        <v>30</v>
      </c>
      <c r="F1" s="9" t="s">
        <v>31</v>
      </c>
      <c r="G1" s="11" t="s">
        <v>29</v>
      </c>
      <c r="H1" s="12" t="s">
        <v>2</v>
      </c>
      <c r="I1" s="29" t="s">
        <v>4</v>
      </c>
      <c r="J1" s="9" t="s">
        <v>34</v>
      </c>
      <c r="K1" s="9" t="s">
        <v>35</v>
      </c>
      <c r="L1" s="11" t="s">
        <v>33</v>
      </c>
      <c r="M1" s="12" t="s">
        <v>2</v>
      </c>
      <c r="N1" s="29" t="s">
        <v>6</v>
      </c>
      <c r="O1" s="9" t="s">
        <v>36</v>
      </c>
      <c r="P1" s="9" t="s">
        <v>37</v>
      </c>
      <c r="Q1" s="11" t="s">
        <v>38</v>
      </c>
      <c r="R1" s="12" t="s">
        <v>2</v>
      </c>
      <c r="S1" s="29" t="s">
        <v>8</v>
      </c>
      <c r="T1" s="9" t="s">
        <v>60</v>
      </c>
      <c r="U1" s="9" t="s">
        <v>59</v>
      </c>
      <c r="V1" s="11" t="s">
        <v>63</v>
      </c>
      <c r="W1" s="9" t="s">
        <v>62</v>
      </c>
      <c r="X1" s="9" t="s">
        <v>61</v>
      </c>
      <c r="Y1" s="11" t="s">
        <v>64</v>
      </c>
      <c r="Z1" s="11" t="s">
        <v>66</v>
      </c>
      <c r="AA1" s="12" t="s">
        <v>2</v>
      </c>
      <c r="AB1" s="29" t="s">
        <v>10</v>
      </c>
      <c r="AC1" s="9" t="s">
        <v>42</v>
      </c>
      <c r="AD1" s="9" t="s">
        <v>43</v>
      </c>
      <c r="AE1" s="11" t="s">
        <v>44</v>
      </c>
      <c r="AF1" s="12" t="s">
        <v>2</v>
      </c>
      <c r="AG1" s="29" t="s">
        <v>12</v>
      </c>
      <c r="AH1" s="9" t="s">
        <v>45</v>
      </c>
      <c r="AI1" s="9" t="s">
        <v>46</v>
      </c>
      <c r="AJ1" s="11" t="s">
        <v>47</v>
      </c>
      <c r="AK1" s="12" t="s">
        <v>2</v>
      </c>
      <c r="AL1" s="29" t="s">
        <v>14</v>
      </c>
      <c r="AM1" s="11" t="s">
        <v>48</v>
      </c>
      <c r="AN1" s="11" t="s">
        <v>49</v>
      </c>
      <c r="AO1" s="11" t="s">
        <v>15</v>
      </c>
      <c r="AP1" s="12" t="s">
        <v>2</v>
      </c>
      <c r="AQ1" s="29" t="s">
        <v>50</v>
      </c>
    </row>
    <row r="2" spans="1:43">
      <c r="A2" s="15" t="s">
        <v>67</v>
      </c>
      <c r="B2" s="15" t="s">
        <v>71</v>
      </c>
      <c r="C2" s="15">
        <v>1</v>
      </c>
      <c r="E2" s="10">
        <v>0</v>
      </c>
      <c r="F2" s="10">
        <v>0</v>
      </c>
      <c r="G2" s="13">
        <f t="shared" ref="G2:G12" si="0">E2+F2</f>
        <v>0</v>
      </c>
      <c r="H2" s="14">
        <f t="shared" ref="H2:H11" si="1">RANK(G2, $G$2:$G$100, 0)</f>
        <v>6</v>
      </c>
      <c r="I2" s="28">
        <f>IFERROR((G2/'League Calculation'!B$2)*100, "")</f>
        <v>0</v>
      </c>
      <c r="J2" s="10">
        <v>7</v>
      </c>
      <c r="K2" s="10">
        <v>3.4</v>
      </c>
      <c r="L2" s="13">
        <f>J2+K2</f>
        <v>10.4</v>
      </c>
      <c r="M2" s="14">
        <f t="shared" ref="M2:M12" si="2">RANK(L2,$L$2:$L$1000)</f>
        <v>9</v>
      </c>
      <c r="N2" s="28">
        <f>IFERROR((L2/'League Calculation'!F$2)*100, "")</f>
        <v>82.539682539682531</v>
      </c>
      <c r="O2" s="10">
        <v>7.3</v>
      </c>
      <c r="P2" s="10">
        <v>4.8</v>
      </c>
      <c r="Q2" s="13">
        <f>O2+P2</f>
        <v>12.1</v>
      </c>
      <c r="R2" s="14">
        <f t="shared" ref="R2:R11" si="3">RANK(Q2,$Q$2:$Q$1000, 0)</f>
        <v>2</v>
      </c>
      <c r="S2" s="28">
        <f>IFERROR((Q2/'League Calculation'!G$2)*100, "")</f>
        <v>96.031746031746039</v>
      </c>
      <c r="T2" s="10">
        <v>8.5</v>
      </c>
      <c r="U2" s="10">
        <v>4.8</v>
      </c>
      <c r="V2" s="13">
        <f>T2+U2</f>
        <v>13.3</v>
      </c>
      <c r="W2" s="10">
        <v>8.5</v>
      </c>
      <c r="X2" s="10">
        <v>4.8</v>
      </c>
      <c r="Y2" s="13">
        <f>W2+X2</f>
        <v>13.3</v>
      </c>
      <c r="Z2" s="13">
        <f>(V2+Y2)/2</f>
        <v>13.3</v>
      </c>
      <c r="AA2" s="14">
        <f t="shared" ref="AA2:AA11" si="4">RANK(Z2,$Z$2:$Z$1000, 0)</f>
        <v>1</v>
      </c>
      <c r="AB2" s="28">
        <f>IFERROR((Z2/'League Calculation'!C$2)*100, "")</f>
        <v>100</v>
      </c>
      <c r="AC2" s="10">
        <v>6.5</v>
      </c>
      <c r="AD2" s="10">
        <v>3.4</v>
      </c>
      <c r="AE2" s="13">
        <f>AC2+AD2</f>
        <v>9.9</v>
      </c>
      <c r="AF2" s="14">
        <f t="shared" ref="AF2:AF11" si="5">RANK(AE2,$AE$2:$AE$6000, 0)</f>
        <v>5</v>
      </c>
      <c r="AG2" s="28">
        <f>IFERROR((AE2/'League Calculation'!E$2)*100, "")</f>
        <v>80.487804878048777</v>
      </c>
      <c r="AH2" s="10">
        <v>8.1</v>
      </c>
      <c r="AI2" s="10">
        <v>4.0999999999999996</v>
      </c>
      <c r="AJ2" s="13">
        <f>AH2+AI2</f>
        <v>12.2</v>
      </c>
      <c r="AK2" s="14">
        <f t="shared" ref="AK2:AK11" si="6">RANK(AJ2,$AJ$2:$AJ$6000, 0)</f>
        <v>1</v>
      </c>
      <c r="AL2" s="28">
        <f>IFERROR((AJ2/'League Calculation'!D$2)*100, "")</f>
        <v>100</v>
      </c>
      <c r="AM2" s="13">
        <f t="shared" ref="AM2:AM12" si="7">E2+J2+O2+T2+AC2+AH2</f>
        <v>37.4</v>
      </c>
      <c r="AN2" s="13">
        <f t="shared" ref="AN2:AN12" si="8">F2+K2+P2+X2+AD2+AI2</f>
        <v>20.5</v>
      </c>
      <c r="AO2" s="13">
        <f>AM2+AN2</f>
        <v>57.9</v>
      </c>
      <c r="AP2" s="14">
        <f t="shared" ref="AP2:AP11" si="9">RANK(AO2,$AO$2:$AO$60000, 0)</f>
        <v>4</v>
      </c>
      <c r="AQ2" s="28">
        <f>IFERROR(('Elite Men'!AO2/'League Calculation'!J$2)*100, "")</f>
        <v>77.303070761014695</v>
      </c>
    </row>
    <row r="3" spans="1:43">
      <c r="A3" s="15" t="s">
        <v>67</v>
      </c>
      <c r="B3" s="15" t="s">
        <v>72</v>
      </c>
      <c r="C3" s="15">
        <v>2</v>
      </c>
      <c r="E3" s="10">
        <v>0</v>
      </c>
      <c r="F3" s="10">
        <v>0</v>
      </c>
      <c r="G3" s="13">
        <f t="shared" si="0"/>
        <v>0</v>
      </c>
      <c r="H3" s="14">
        <f t="shared" si="1"/>
        <v>6</v>
      </c>
      <c r="I3" s="28">
        <f>IFERROR((G3/'League Calculation'!B$2)*100, "")</f>
        <v>0</v>
      </c>
      <c r="J3" s="10">
        <v>7.5</v>
      </c>
      <c r="K3" s="10">
        <v>4.3</v>
      </c>
      <c r="L3" s="13">
        <f t="shared" ref="L3:L11" si="10">J3+K3</f>
        <v>11.8</v>
      </c>
      <c r="M3" s="14">
        <v>4</v>
      </c>
      <c r="N3" s="28">
        <f>IFERROR((L3/'League Calculation'!F$2)*100, "")</f>
        <v>93.650793650793645</v>
      </c>
      <c r="O3" s="10">
        <v>7.4</v>
      </c>
      <c r="P3" s="10">
        <v>2.5</v>
      </c>
      <c r="Q3" s="13">
        <f t="shared" ref="Q3:Q11" si="11">O3+P3</f>
        <v>9.9</v>
      </c>
      <c r="R3" s="14">
        <f t="shared" si="3"/>
        <v>7</v>
      </c>
      <c r="S3" s="28">
        <f>IFERROR((Q3/'League Calculation'!G$2)*100, "")</f>
        <v>78.571428571428584</v>
      </c>
      <c r="T3" s="10">
        <v>0</v>
      </c>
      <c r="U3" s="10">
        <v>0</v>
      </c>
      <c r="V3" s="13">
        <f t="shared" ref="V3:V11" si="12">T3+U3</f>
        <v>0</v>
      </c>
      <c r="W3" s="10">
        <v>0</v>
      </c>
      <c r="X3" s="10">
        <v>0</v>
      </c>
      <c r="Y3" s="13">
        <f t="shared" ref="Y3:Y11" si="13">W3+X3</f>
        <v>0</v>
      </c>
      <c r="Z3" s="13">
        <f t="shared" ref="Z3:Z11" si="14">(V3+Y3)/2</f>
        <v>0</v>
      </c>
      <c r="AA3" s="14">
        <f t="shared" si="4"/>
        <v>7</v>
      </c>
      <c r="AB3" s="28">
        <f>IFERROR((Z3/'League Calculation'!C$2)*100, "")</f>
        <v>0</v>
      </c>
      <c r="AC3" s="10">
        <v>7.8</v>
      </c>
      <c r="AD3" s="10">
        <v>3.8</v>
      </c>
      <c r="AE3" s="13">
        <f t="shared" ref="AE3:AE12" si="15">AC3+AD3</f>
        <v>11.6</v>
      </c>
      <c r="AF3" s="14">
        <f t="shared" si="5"/>
        <v>2</v>
      </c>
      <c r="AG3" s="28">
        <f>IFERROR((AE3/'League Calculation'!E$2)*100, "")</f>
        <v>94.308943089430883</v>
      </c>
      <c r="AH3" s="10">
        <v>0</v>
      </c>
      <c r="AI3" s="10">
        <v>0</v>
      </c>
      <c r="AJ3" s="13">
        <f t="shared" ref="AJ3:AJ11" si="16">AH3+AI3</f>
        <v>0</v>
      </c>
      <c r="AK3" s="14">
        <f t="shared" si="6"/>
        <v>7</v>
      </c>
      <c r="AL3" s="28">
        <f>IFERROR((AJ3/'League Calculation'!D$2)*100, "")</f>
        <v>0</v>
      </c>
      <c r="AM3" s="13">
        <f t="shared" si="7"/>
        <v>22.7</v>
      </c>
      <c r="AN3" s="13">
        <f t="shared" si="8"/>
        <v>10.6</v>
      </c>
      <c r="AO3" s="13">
        <f t="shared" ref="AO3:AO11" si="17">AM3+AN3</f>
        <v>33.299999999999997</v>
      </c>
      <c r="AP3" s="14">
        <f t="shared" si="9"/>
        <v>6</v>
      </c>
      <c r="AQ3" s="28">
        <f>IFERROR(('Elite Men'!AO3/'League Calculation'!J$2)*100, "")</f>
        <v>44.459279038718293</v>
      </c>
    </row>
    <row r="4" spans="1:43">
      <c r="A4" s="15" t="s">
        <v>67</v>
      </c>
      <c r="B4" s="15" t="s">
        <v>73</v>
      </c>
      <c r="C4" s="15">
        <v>3</v>
      </c>
      <c r="E4" s="10">
        <v>0</v>
      </c>
      <c r="F4" s="10">
        <v>0</v>
      </c>
      <c r="G4" s="13">
        <f t="shared" si="0"/>
        <v>0</v>
      </c>
      <c r="H4" s="14">
        <f t="shared" si="1"/>
        <v>6</v>
      </c>
      <c r="I4" s="28">
        <f>IFERROR((G4/'League Calculation'!B$2)*100, "")</f>
        <v>0</v>
      </c>
      <c r="J4" s="10">
        <v>7.2</v>
      </c>
      <c r="K4" s="10">
        <v>4.4000000000000004</v>
      </c>
      <c r="L4" s="13">
        <f t="shared" si="10"/>
        <v>11.600000000000001</v>
      </c>
      <c r="M4" s="14">
        <f t="shared" si="2"/>
        <v>6</v>
      </c>
      <c r="N4" s="28">
        <f>IFERROR((L4/'League Calculation'!F$2)*100, "")</f>
        <v>92.063492063492063</v>
      </c>
      <c r="O4" s="10">
        <v>0</v>
      </c>
      <c r="P4" s="10">
        <v>0</v>
      </c>
      <c r="Q4" s="13">
        <f t="shared" si="11"/>
        <v>0</v>
      </c>
      <c r="R4" s="14">
        <f t="shared" si="3"/>
        <v>8</v>
      </c>
      <c r="S4" s="28">
        <f>IFERROR((Q4/'League Calculation'!G$2)*100, "")</f>
        <v>0</v>
      </c>
      <c r="T4" s="10">
        <v>0</v>
      </c>
      <c r="U4" s="10">
        <v>0</v>
      </c>
      <c r="V4" s="13">
        <f t="shared" si="12"/>
        <v>0</v>
      </c>
      <c r="W4" s="10">
        <v>0</v>
      </c>
      <c r="X4" s="10">
        <v>0</v>
      </c>
      <c r="Y4" s="13">
        <f t="shared" si="13"/>
        <v>0</v>
      </c>
      <c r="Z4" s="13">
        <f t="shared" si="14"/>
        <v>0</v>
      </c>
      <c r="AA4" s="14">
        <f t="shared" si="4"/>
        <v>7</v>
      </c>
      <c r="AB4" s="28">
        <f>IFERROR((Z4/'League Calculation'!C$2)*100, "")</f>
        <v>0</v>
      </c>
      <c r="AC4" s="10">
        <v>0</v>
      </c>
      <c r="AD4" s="10">
        <v>0</v>
      </c>
      <c r="AE4" s="13">
        <f t="shared" si="15"/>
        <v>0</v>
      </c>
      <c r="AF4" s="14">
        <f t="shared" si="5"/>
        <v>6</v>
      </c>
      <c r="AG4" s="28">
        <f>IFERROR((AE4/'League Calculation'!E$2)*100, "")</f>
        <v>0</v>
      </c>
      <c r="AH4" s="10">
        <v>0</v>
      </c>
      <c r="AI4" s="10">
        <v>0</v>
      </c>
      <c r="AJ4" s="13">
        <f t="shared" si="16"/>
        <v>0</v>
      </c>
      <c r="AK4" s="14">
        <f t="shared" si="6"/>
        <v>7</v>
      </c>
      <c r="AL4" s="28">
        <f>IFERROR((AJ4/'League Calculation'!D$2)*100, "")</f>
        <v>0</v>
      </c>
      <c r="AM4" s="13">
        <f t="shared" si="7"/>
        <v>7.2</v>
      </c>
      <c r="AN4" s="13">
        <f t="shared" si="8"/>
        <v>4.4000000000000004</v>
      </c>
      <c r="AO4" s="13">
        <f t="shared" si="17"/>
        <v>11.600000000000001</v>
      </c>
      <c r="AP4" s="14">
        <f t="shared" si="9"/>
        <v>11</v>
      </c>
      <c r="AQ4" s="28">
        <f>IFERROR(('Elite Men'!AO4/'League Calculation'!J$2)*100, "")</f>
        <v>15.487316421895864</v>
      </c>
    </row>
    <row r="5" spans="1:43">
      <c r="A5" s="15" t="s">
        <v>67</v>
      </c>
      <c r="B5" s="15" t="s">
        <v>74</v>
      </c>
      <c r="C5" s="15">
        <v>4</v>
      </c>
      <c r="E5" s="10">
        <v>8.3000000000000007</v>
      </c>
      <c r="F5" s="10">
        <v>4</v>
      </c>
      <c r="G5" s="13">
        <f t="shared" si="0"/>
        <v>12.3</v>
      </c>
      <c r="H5" s="14">
        <f t="shared" si="1"/>
        <v>3</v>
      </c>
      <c r="I5" s="28">
        <f>IFERROR((G5/'League Calculation'!B$2)*100, "")</f>
        <v>95.348837209302346</v>
      </c>
      <c r="J5" s="10">
        <v>8.4</v>
      </c>
      <c r="K5" s="10">
        <v>3.4</v>
      </c>
      <c r="L5" s="13">
        <f t="shared" si="10"/>
        <v>11.8</v>
      </c>
      <c r="M5" s="14">
        <v>3</v>
      </c>
      <c r="N5" s="28">
        <f>IFERROR((L5/'League Calculation'!F$2)*100, "")</f>
        <v>93.650793650793645</v>
      </c>
      <c r="O5" s="10">
        <v>7.8</v>
      </c>
      <c r="P5" s="10">
        <v>3.3</v>
      </c>
      <c r="Q5" s="13">
        <f t="shared" si="11"/>
        <v>11.1</v>
      </c>
      <c r="R5" s="14">
        <f t="shared" si="3"/>
        <v>5</v>
      </c>
      <c r="S5" s="28">
        <f>IFERROR((Q5/'League Calculation'!G$2)*100, "")</f>
        <v>88.095238095238088</v>
      </c>
      <c r="T5" s="10">
        <v>9.1999999999999993</v>
      </c>
      <c r="U5" s="10">
        <v>4</v>
      </c>
      <c r="V5" s="13">
        <f t="shared" si="12"/>
        <v>13.2</v>
      </c>
      <c r="W5" s="10">
        <v>9.1999999999999993</v>
      </c>
      <c r="X5" s="10">
        <v>4</v>
      </c>
      <c r="Y5" s="13">
        <f t="shared" si="13"/>
        <v>13.2</v>
      </c>
      <c r="Z5" s="13">
        <f t="shared" si="14"/>
        <v>13.2</v>
      </c>
      <c r="AA5" s="14">
        <f t="shared" si="4"/>
        <v>2</v>
      </c>
      <c r="AB5" s="28">
        <f>IFERROR((Z5/'League Calculation'!C$2)*100, "")</f>
        <v>99.248120300751879</v>
      </c>
      <c r="AC5" s="10">
        <v>6.7</v>
      </c>
      <c r="AD5" s="10">
        <v>3.6</v>
      </c>
      <c r="AE5" s="13">
        <f t="shared" si="15"/>
        <v>10.3</v>
      </c>
      <c r="AF5" s="14">
        <f t="shared" si="5"/>
        <v>4</v>
      </c>
      <c r="AG5" s="28">
        <f>IFERROR((AE5/'League Calculation'!E$2)*100, "")</f>
        <v>83.739837398373979</v>
      </c>
      <c r="AH5" s="10">
        <v>8.6999999999999993</v>
      </c>
      <c r="AI5" s="10">
        <v>2</v>
      </c>
      <c r="AJ5" s="13">
        <f t="shared" si="16"/>
        <v>10.7</v>
      </c>
      <c r="AK5" s="14">
        <f t="shared" si="6"/>
        <v>3</v>
      </c>
      <c r="AL5" s="28">
        <f>IFERROR((AJ5/'League Calculation'!D$2)*100, "")</f>
        <v>87.704918032786878</v>
      </c>
      <c r="AM5" s="13">
        <f t="shared" si="7"/>
        <v>49.100000000000009</v>
      </c>
      <c r="AN5" s="13">
        <f t="shared" si="8"/>
        <v>20.3</v>
      </c>
      <c r="AO5" s="13">
        <f t="shared" si="17"/>
        <v>69.400000000000006</v>
      </c>
      <c r="AP5" s="14">
        <f t="shared" si="9"/>
        <v>2</v>
      </c>
      <c r="AQ5" s="28">
        <f>IFERROR(('Elite Men'!AO5/'League Calculation'!J$2)*100, "")</f>
        <v>92.656875834445955</v>
      </c>
    </row>
    <row r="6" spans="1:43">
      <c r="A6" s="15" t="s">
        <v>67</v>
      </c>
      <c r="B6" s="15" t="s">
        <v>75</v>
      </c>
      <c r="C6" s="15">
        <v>5</v>
      </c>
      <c r="E6" s="10">
        <v>0</v>
      </c>
      <c r="F6" s="10">
        <v>0</v>
      </c>
      <c r="G6" s="13">
        <f t="shared" si="0"/>
        <v>0</v>
      </c>
      <c r="H6" s="14">
        <f t="shared" si="1"/>
        <v>6</v>
      </c>
      <c r="I6" s="28">
        <f>IFERROR((G6/'League Calculation'!B$2)*100, "")</f>
        <v>0</v>
      </c>
      <c r="J6" s="10">
        <v>7.7</v>
      </c>
      <c r="K6" s="10">
        <v>4</v>
      </c>
      <c r="L6" s="13">
        <f t="shared" si="10"/>
        <v>11.7</v>
      </c>
      <c r="M6" s="14">
        <f t="shared" si="2"/>
        <v>5</v>
      </c>
      <c r="N6" s="28">
        <f>IFERROR((L6/'League Calculation'!F$2)*100, "")</f>
        <v>92.857142857142833</v>
      </c>
      <c r="O6" s="10">
        <v>0</v>
      </c>
      <c r="P6" s="10">
        <v>0</v>
      </c>
      <c r="Q6" s="13">
        <f t="shared" si="11"/>
        <v>0</v>
      </c>
      <c r="R6" s="14">
        <f t="shared" si="3"/>
        <v>8</v>
      </c>
      <c r="S6" s="28">
        <f>IFERROR((Q6/'League Calculation'!G$2)*100, "")</f>
        <v>0</v>
      </c>
      <c r="T6" s="10">
        <v>0</v>
      </c>
      <c r="U6" s="10">
        <v>0</v>
      </c>
      <c r="V6" s="13">
        <f t="shared" si="12"/>
        <v>0</v>
      </c>
      <c r="W6" s="10">
        <v>0</v>
      </c>
      <c r="X6" s="10">
        <v>0</v>
      </c>
      <c r="Y6" s="13">
        <f t="shared" si="13"/>
        <v>0</v>
      </c>
      <c r="Z6" s="13">
        <f t="shared" si="14"/>
        <v>0</v>
      </c>
      <c r="AA6" s="14">
        <f t="shared" si="4"/>
        <v>7</v>
      </c>
      <c r="AB6" s="28">
        <f>IFERROR((Z6/'League Calculation'!C$2)*100, "")</f>
        <v>0</v>
      </c>
      <c r="AC6" s="10">
        <v>0</v>
      </c>
      <c r="AD6" s="10">
        <v>0</v>
      </c>
      <c r="AE6" s="13">
        <f t="shared" si="15"/>
        <v>0</v>
      </c>
      <c r="AF6" s="14">
        <f t="shared" si="5"/>
        <v>6</v>
      </c>
      <c r="AG6" s="28">
        <f>IFERROR((AE6/'League Calculation'!E$2)*100, "")</f>
        <v>0</v>
      </c>
      <c r="AH6" s="10">
        <v>0</v>
      </c>
      <c r="AI6" s="10">
        <v>0</v>
      </c>
      <c r="AJ6" s="13">
        <f t="shared" si="16"/>
        <v>0</v>
      </c>
      <c r="AK6" s="14">
        <f t="shared" si="6"/>
        <v>7</v>
      </c>
      <c r="AL6" s="28">
        <f>IFERROR((AJ6/'League Calculation'!D$2)*100, "")</f>
        <v>0</v>
      </c>
      <c r="AM6" s="13">
        <f t="shared" si="7"/>
        <v>7.7</v>
      </c>
      <c r="AN6" s="13">
        <f t="shared" si="8"/>
        <v>4</v>
      </c>
      <c r="AO6" s="13">
        <f t="shared" si="17"/>
        <v>11.7</v>
      </c>
      <c r="AP6" s="14">
        <f t="shared" si="9"/>
        <v>10</v>
      </c>
      <c r="AQ6" s="28">
        <f>IFERROR(('Elite Men'!AO6/'League Calculation'!J$2)*100, "")</f>
        <v>15.620827770360481</v>
      </c>
    </row>
    <row r="7" spans="1:43">
      <c r="A7" s="15" t="s">
        <v>67</v>
      </c>
      <c r="B7" s="15" t="s">
        <v>76</v>
      </c>
      <c r="C7" s="15">
        <v>6</v>
      </c>
      <c r="E7" s="10">
        <v>0</v>
      </c>
      <c r="F7" s="10">
        <v>0</v>
      </c>
      <c r="G7" s="13">
        <f t="shared" si="0"/>
        <v>0</v>
      </c>
      <c r="H7" s="14">
        <f t="shared" si="1"/>
        <v>6</v>
      </c>
      <c r="I7" s="28">
        <f>IFERROR((G7/'League Calculation'!B$2)*100, "")</f>
        <v>0</v>
      </c>
      <c r="J7" s="10">
        <v>8.6</v>
      </c>
      <c r="K7" s="10">
        <v>4</v>
      </c>
      <c r="L7" s="13">
        <f t="shared" si="10"/>
        <v>12.6</v>
      </c>
      <c r="M7" s="14">
        <v>1</v>
      </c>
      <c r="N7" s="28">
        <f>IFERROR((L7/'League Calculation'!F$2)*100, "")</f>
        <v>99.999999999999986</v>
      </c>
      <c r="O7" s="10">
        <v>0</v>
      </c>
      <c r="P7" s="10">
        <v>0</v>
      </c>
      <c r="Q7" s="13">
        <f t="shared" si="11"/>
        <v>0</v>
      </c>
      <c r="R7" s="14">
        <f t="shared" si="3"/>
        <v>8</v>
      </c>
      <c r="S7" s="28">
        <f>IFERROR((Q7/'League Calculation'!G$2)*100, "")</f>
        <v>0</v>
      </c>
      <c r="T7" s="10">
        <v>0</v>
      </c>
      <c r="U7" s="10">
        <v>0</v>
      </c>
      <c r="V7" s="13">
        <f t="shared" si="12"/>
        <v>0</v>
      </c>
      <c r="W7" s="10">
        <v>0</v>
      </c>
      <c r="X7" s="10">
        <v>0</v>
      </c>
      <c r="Y7" s="13">
        <f t="shared" si="13"/>
        <v>0</v>
      </c>
      <c r="Z7" s="13">
        <f t="shared" si="14"/>
        <v>0</v>
      </c>
      <c r="AA7" s="14">
        <f t="shared" si="4"/>
        <v>7</v>
      </c>
      <c r="AB7" s="28">
        <f>IFERROR((Z7/'League Calculation'!C$2)*100, "")</f>
        <v>0</v>
      </c>
      <c r="AC7" s="10">
        <v>0</v>
      </c>
      <c r="AD7" s="10">
        <v>0</v>
      </c>
      <c r="AE7" s="13">
        <f t="shared" si="15"/>
        <v>0</v>
      </c>
      <c r="AF7" s="14">
        <f t="shared" si="5"/>
        <v>6</v>
      </c>
      <c r="AG7" s="28">
        <f>IFERROR((AE7/'League Calculation'!E$2)*100, "")</f>
        <v>0</v>
      </c>
      <c r="AH7" s="10">
        <v>0</v>
      </c>
      <c r="AI7" s="10">
        <v>0</v>
      </c>
      <c r="AJ7" s="13">
        <f t="shared" si="16"/>
        <v>0</v>
      </c>
      <c r="AK7" s="14">
        <f t="shared" si="6"/>
        <v>7</v>
      </c>
      <c r="AL7" s="28">
        <f>IFERROR((AJ7/'League Calculation'!D$2)*100, "")</f>
        <v>0</v>
      </c>
      <c r="AM7" s="13">
        <f t="shared" si="7"/>
        <v>8.6</v>
      </c>
      <c r="AN7" s="13">
        <f t="shared" si="8"/>
        <v>4</v>
      </c>
      <c r="AO7" s="13">
        <f t="shared" si="17"/>
        <v>12.6</v>
      </c>
      <c r="AP7" s="14">
        <f t="shared" si="9"/>
        <v>9</v>
      </c>
      <c r="AQ7" s="28">
        <f>IFERROR(('Elite Men'!AO7/'League Calculation'!J$2)*100, "")</f>
        <v>16.822429906542059</v>
      </c>
    </row>
    <row r="8" spans="1:43">
      <c r="A8" s="15" t="s">
        <v>68</v>
      </c>
      <c r="B8" s="15" t="s">
        <v>77</v>
      </c>
      <c r="C8" s="15">
        <v>7</v>
      </c>
      <c r="E8" s="10">
        <v>8.4</v>
      </c>
      <c r="F8" s="10">
        <v>3.7</v>
      </c>
      <c r="G8" s="13">
        <f t="shared" si="0"/>
        <v>12.100000000000001</v>
      </c>
      <c r="H8" s="14">
        <f t="shared" si="1"/>
        <v>4</v>
      </c>
      <c r="I8" s="28">
        <f>IFERROR((G8/'League Calculation'!B$2)*100, "")</f>
        <v>93.798449612403118</v>
      </c>
      <c r="J8" s="10">
        <v>5.3</v>
      </c>
      <c r="K8" s="10">
        <v>2.2999999999999998</v>
      </c>
      <c r="L8" s="13">
        <f t="shared" si="10"/>
        <v>7.6</v>
      </c>
      <c r="M8" s="14">
        <f t="shared" si="2"/>
        <v>10</v>
      </c>
      <c r="N8" s="28">
        <f>IFERROR((L8/'League Calculation'!F$2)*100, "")</f>
        <v>60.317460317460302</v>
      </c>
      <c r="O8" s="10">
        <v>8.6999999999999993</v>
      </c>
      <c r="P8" s="10">
        <v>1.7</v>
      </c>
      <c r="Q8" s="13">
        <f t="shared" si="11"/>
        <v>10.399999999999999</v>
      </c>
      <c r="R8" s="14">
        <f t="shared" si="3"/>
        <v>6</v>
      </c>
      <c r="S8" s="28">
        <f>IFERROR((Q8/'League Calculation'!G$2)*100, "")</f>
        <v>82.539682539682531</v>
      </c>
      <c r="T8" s="10">
        <v>9.3000000000000007</v>
      </c>
      <c r="U8" s="10">
        <v>2.8</v>
      </c>
      <c r="V8" s="13">
        <f t="shared" si="12"/>
        <v>12.100000000000001</v>
      </c>
      <c r="W8" s="10">
        <v>9.3000000000000007</v>
      </c>
      <c r="X8" s="10">
        <v>2.8</v>
      </c>
      <c r="Y8" s="13">
        <f t="shared" si="13"/>
        <v>12.100000000000001</v>
      </c>
      <c r="Z8" s="13">
        <f t="shared" si="14"/>
        <v>12.100000000000001</v>
      </c>
      <c r="AA8" s="14">
        <f t="shared" si="4"/>
        <v>4</v>
      </c>
      <c r="AB8" s="28">
        <f>IFERROR((Z8/'League Calculation'!C$2)*100, "")</f>
        <v>90.977443609022558</v>
      </c>
      <c r="AC8" s="10">
        <v>0</v>
      </c>
      <c r="AD8" s="10">
        <v>0</v>
      </c>
      <c r="AE8" s="13">
        <f t="shared" si="15"/>
        <v>0</v>
      </c>
      <c r="AF8" s="14">
        <f t="shared" si="5"/>
        <v>6</v>
      </c>
      <c r="AG8" s="28">
        <f>IFERROR((AE8/'League Calculation'!E$2)*100, "")</f>
        <v>0</v>
      </c>
      <c r="AH8" s="10">
        <v>5.3</v>
      </c>
      <c r="AI8" s="10">
        <v>2.2000000000000002</v>
      </c>
      <c r="AJ8" s="13">
        <f t="shared" si="16"/>
        <v>7.5</v>
      </c>
      <c r="AK8" s="14">
        <f t="shared" si="6"/>
        <v>6</v>
      </c>
      <c r="AL8" s="28">
        <f>IFERROR((AJ8/'League Calculation'!D$2)*100, "")</f>
        <v>61.475409836065573</v>
      </c>
      <c r="AM8" s="13">
        <f t="shared" si="7"/>
        <v>37</v>
      </c>
      <c r="AN8" s="13">
        <f t="shared" si="8"/>
        <v>12.7</v>
      </c>
      <c r="AO8" s="13">
        <f t="shared" si="17"/>
        <v>49.7</v>
      </c>
      <c r="AP8" s="14">
        <f t="shared" si="9"/>
        <v>5</v>
      </c>
      <c r="AQ8" s="28">
        <f>IFERROR(('Elite Men'!AO8/'League Calculation'!J$2)*100, "")</f>
        <v>66.355140186915889</v>
      </c>
    </row>
    <row r="9" spans="1:43">
      <c r="A9" s="15" t="s">
        <v>69</v>
      </c>
      <c r="B9" s="15" t="s">
        <v>78</v>
      </c>
      <c r="C9" s="15">
        <v>8</v>
      </c>
      <c r="E9" s="10">
        <v>8.1999999999999993</v>
      </c>
      <c r="F9" s="10">
        <v>4.7</v>
      </c>
      <c r="G9" s="13">
        <f t="shared" si="0"/>
        <v>12.899999999999999</v>
      </c>
      <c r="H9" s="14">
        <f t="shared" si="1"/>
        <v>1</v>
      </c>
      <c r="I9" s="28">
        <f>IFERROR((G9/'League Calculation'!B$2)*100, "")</f>
        <v>100</v>
      </c>
      <c r="J9" s="10">
        <v>7.6</v>
      </c>
      <c r="K9" s="10">
        <v>3.8</v>
      </c>
      <c r="L9" s="13">
        <f t="shared" si="10"/>
        <v>11.399999999999999</v>
      </c>
      <c r="M9" s="14">
        <f t="shared" si="2"/>
        <v>7</v>
      </c>
      <c r="N9" s="28">
        <f>IFERROR((L9/'League Calculation'!F$2)*100, "")</f>
        <v>90.476190476190453</v>
      </c>
      <c r="O9" s="10">
        <v>7.7</v>
      </c>
      <c r="P9" s="10">
        <v>3.6</v>
      </c>
      <c r="Q9" s="13">
        <f t="shared" si="11"/>
        <v>11.3</v>
      </c>
      <c r="R9" s="14">
        <f t="shared" si="3"/>
        <v>4</v>
      </c>
      <c r="S9" s="28">
        <f>IFERROR((Q9/'League Calculation'!G$2)*100, "")</f>
        <v>89.682539682539684</v>
      </c>
      <c r="T9" s="10">
        <v>9</v>
      </c>
      <c r="U9" s="10">
        <v>2.8</v>
      </c>
      <c r="V9" s="13">
        <f t="shared" si="12"/>
        <v>11.8</v>
      </c>
      <c r="W9" s="10">
        <v>9</v>
      </c>
      <c r="X9" s="10">
        <v>2.8</v>
      </c>
      <c r="Y9" s="13">
        <f t="shared" si="13"/>
        <v>11.8</v>
      </c>
      <c r="Z9" s="13">
        <f t="shared" si="14"/>
        <v>11.8</v>
      </c>
      <c r="AA9" s="14">
        <f t="shared" si="4"/>
        <v>5</v>
      </c>
      <c r="AB9" s="28">
        <f>IFERROR((Z9/'League Calculation'!C$2)*100, "")</f>
        <v>88.721804511278194</v>
      </c>
      <c r="AC9" s="10">
        <v>8.6999999999999993</v>
      </c>
      <c r="AD9" s="10">
        <v>2.8</v>
      </c>
      <c r="AE9" s="13">
        <f t="shared" si="15"/>
        <v>11.5</v>
      </c>
      <c r="AF9" s="14">
        <f t="shared" si="5"/>
        <v>3</v>
      </c>
      <c r="AG9" s="28">
        <f>IFERROR((AE9/'League Calculation'!E$2)*100, "")</f>
        <v>93.495934959349597</v>
      </c>
      <c r="AH9" s="10">
        <v>6.2</v>
      </c>
      <c r="AI9" s="10">
        <v>2.2999999999999998</v>
      </c>
      <c r="AJ9" s="13">
        <f t="shared" si="16"/>
        <v>8.5</v>
      </c>
      <c r="AK9" s="14">
        <f t="shared" si="6"/>
        <v>5</v>
      </c>
      <c r="AL9" s="28">
        <f>IFERROR((AJ9/'League Calculation'!D$2)*100, "")</f>
        <v>69.672131147540981</v>
      </c>
      <c r="AM9" s="13">
        <f t="shared" si="7"/>
        <v>47.400000000000006</v>
      </c>
      <c r="AN9" s="13">
        <f t="shared" si="8"/>
        <v>20</v>
      </c>
      <c r="AO9" s="13">
        <f t="shared" si="17"/>
        <v>67.400000000000006</v>
      </c>
      <c r="AP9" s="14">
        <f>RANK(AO9,$AO$2:$AO$60000, 0)</f>
        <v>3</v>
      </c>
      <c r="AQ9" s="28">
        <f>IFERROR(('Elite Men'!AO9/'League Calculation'!J$2)*100, "")</f>
        <v>89.986648865153555</v>
      </c>
    </row>
    <row r="10" spans="1:43">
      <c r="A10" s="15" t="s">
        <v>70</v>
      </c>
      <c r="B10" s="15" t="s">
        <v>79</v>
      </c>
      <c r="C10" s="15">
        <v>9</v>
      </c>
      <c r="E10" s="10">
        <v>0</v>
      </c>
      <c r="F10" s="10">
        <v>0</v>
      </c>
      <c r="G10" s="13">
        <f t="shared" si="0"/>
        <v>0</v>
      </c>
      <c r="H10" s="14">
        <f t="shared" si="1"/>
        <v>6</v>
      </c>
      <c r="I10" s="28">
        <f>IFERROR((G10/'League Calculation'!B$2)*100, "")</f>
        <v>0</v>
      </c>
      <c r="J10" s="10">
        <v>8.1999999999999993</v>
      </c>
      <c r="K10" s="10">
        <v>2.7</v>
      </c>
      <c r="L10" s="13">
        <f t="shared" si="10"/>
        <v>10.899999999999999</v>
      </c>
      <c r="M10" s="14">
        <f t="shared" si="2"/>
        <v>8</v>
      </c>
      <c r="N10" s="28">
        <f>IFERROR((L10/'League Calculation'!F$2)*100, "")</f>
        <v>86.507936507936492</v>
      </c>
      <c r="O10" s="10">
        <v>8.3000000000000007</v>
      </c>
      <c r="P10" s="10">
        <v>3.1</v>
      </c>
      <c r="Q10" s="13">
        <f t="shared" si="11"/>
        <v>11.4</v>
      </c>
      <c r="R10" s="14">
        <f t="shared" si="3"/>
        <v>3</v>
      </c>
      <c r="S10" s="28">
        <f>IFERROR((Q10/'League Calculation'!G$2)*100, "")</f>
        <v>90.476190476190482</v>
      </c>
      <c r="T10" s="10">
        <v>0</v>
      </c>
      <c r="U10" s="10">
        <v>0</v>
      </c>
      <c r="V10" s="13">
        <f t="shared" si="12"/>
        <v>0</v>
      </c>
      <c r="W10" s="10">
        <v>0</v>
      </c>
      <c r="X10" s="10">
        <v>0</v>
      </c>
      <c r="Y10" s="13">
        <f t="shared" si="13"/>
        <v>0</v>
      </c>
      <c r="Z10" s="13">
        <f t="shared" si="14"/>
        <v>0</v>
      </c>
      <c r="AA10" s="14">
        <f t="shared" si="4"/>
        <v>7</v>
      </c>
      <c r="AB10" s="28">
        <f>IFERROR((Z10/'League Calculation'!C$2)*100, "")</f>
        <v>0</v>
      </c>
      <c r="AC10" s="10">
        <v>0</v>
      </c>
      <c r="AD10" s="10">
        <v>0</v>
      </c>
      <c r="AE10" s="13">
        <f t="shared" si="15"/>
        <v>0</v>
      </c>
      <c r="AF10" s="14">
        <f t="shared" si="5"/>
        <v>6</v>
      </c>
      <c r="AG10" s="28">
        <f>IFERROR((AE10/'League Calculation'!E$2)*100, "")</f>
        <v>0</v>
      </c>
      <c r="AH10" s="10">
        <v>7.6</v>
      </c>
      <c r="AI10" s="10">
        <v>3</v>
      </c>
      <c r="AJ10" s="13">
        <f t="shared" si="16"/>
        <v>10.6</v>
      </c>
      <c r="AK10" s="14">
        <f t="shared" si="6"/>
        <v>4</v>
      </c>
      <c r="AL10" s="28">
        <f>IFERROR((AJ10/'League Calculation'!D$2)*100, "")</f>
        <v>86.885245901639351</v>
      </c>
      <c r="AM10" s="13">
        <f t="shared" si="7"/>
        <v>24.1</v>
      </c>
      <c r="AN10" s="13">
        <f t="shared" si="8"/>
        <v>8.8000000000000007</v>
      </c>
      <c r="AO10" s="13">
        <f t="shared" si="17"/>
        <v>32.900000000000006</v>
      </c>
      <c r="AP10" s="14">
        <f t="shared" si="9"/>
        <v>7</v>
      </c>
      <c r="AQ10" s="28">
        <f>IFERROR(('Elite Men'!AO10/'League Calculation'!J$2)*100, "")</f>
        <v>43.925233644859823</v>
      </c>
    </row>
    <row r="11" spans="1:43">
      <c r="A11" s="15" t="s">
        <v>70</v>
      </c>
      <c r="B11" s="15" t="s">
        <v>80</v>
      </c>
      <c r="C11" s="15">
        <v>10</v>
      </c>
      <c r="E11" s="10">
        <v>9</v>
      </c>
      <c r="F11" s="10">
        <v>3.8</v>
      </c>
      <c r="G11" s="13">
        <f t="shared" si="0"/>
        <v>12.8</v>
      </c>
      <c r="H11" s="14">
        <f t="shared" si="1"/>
        <v>2</v>
      </c>
      <c r="I11" s="28">
        <f>IFERROR((G11/'League Calculation'!B$2)*100, "")</f>
        <v>99.224806201550408</v>
      </c>
      <c r="J11" s="10">
        <v>8.4</v>
      </c>
      <c r="K11" s="10">
        <v>4.2</v>
      </c>
      <c r="L11" s="13">
        <f t="shared" si="10"/>
        <v>12.600000000000001</v>
      </c>
      <c r="M11" s="14">
        <v>2</v>
      </c>
      <c r="N11" s="28">
        <f>IFERROR((L11/'League Calculation'!F$2)*100, "")</f>
        <v>100</v>
      </c>
      <c r="O11" s="10">
        <v>8.1999999999999993</v>
      </c>
      <c r="P11" s="10">
        <v>4.4000000000000004</v>
      </c>
      <c r="Q11" s="13">
        <f t="shared" si="11"/>
        <v>12.6</v>
      </c>
      <c r="R11" s="14">
        <f t="shared" si="3"/>
        <v>1</v>
      </c>
      <c r="S11" s="28">
        <f>IFERROR((Q11/'League Calculation'!G$2)*100, "")</f>
        <v>100</v>
      </c>
      <c r="T11" s="10">
        <v>8.5</v>
      </c>
      <c r="U11" s="10">
        <v>4</v>
      </c>
      <c r="V11" s="13">
        <f t="shared" si="12"/>
        <v>12.5</v>
      </c>
      <c r="W11" s="10">
        <v>8.5</v>
      </c>
      <c r="X11" s="10">
        <v>4</v>
      </c>
      <c r="Y11" s="13">
        <f t="shared" si="13"/>
        <v>12.5</v>
      </c>
      <c r="Z11" s="13">
        <f t="shared" si="14"/>
        <v>12.5</v>
      </c>
      <c r="AA11" s="14">
        <f t="shared" si="4"/>
        <v>3</v>
      </c>
      <c r="AB11" s="28">
        <f>IFERROR((Z11/'League Calculation'!C$2)*100, "")</f>
        <v>93.984962406015043</v>
      </c>
      <c r="AC11" s="10">
        <v>8.5</v>
      </c>
      <c r="AD11" s="10">
        <v>3.8</v>
      </c>
      <c r="AE11" s="13">
        <f t="shared" si="15"/>
        <v>12.3</v>
      </c>
      <c r="AF11" s="14">
        <f t="shared" si="5"/>
        <v>1</v>
      </c>
      <c r="AG11" s="28">
        <f>IFERROR((AE11/'League Calculation'!E$2)*100, "")</f>
        <v>100</v>
      </c>
      <c r="AH11" s="10">
        <v>8.6999999999999993</v>
      </c>
      <c r="AI11" s="10">
        <v>3.4</v>
      </c>
      <c r="AJ11" s="13">
        <f t="shared" si="16"/>
        <v>12.1</v>
      </c>
      <c r="AK11" s="14">
        <f t="shared" si="6"/>
        <v>2</v>
      </c>
      <c r="AL11" s="28">
        <f>IFERROR((AJ11/'League Calculation'!D$2)*100, "")</f>
        <v>99.180327868852459</v>
      </c>
      <c r="AM11" s="13">
        <f t="shared" si="7"/>
        <v>51.3</v>
      </c>
      <c r="AN11" s="13">
        <f t="shared" si="8"/>
        <v>23.599999999999998</v>
      </c>
      <c r="AO11" s="13">
        <f t="shared" si="17"/>
        <v>74.899999999999991</v>
      </c>
      <c r="AP11" s="14">
        <f t="shared" si="9"/>
        <v>1</v>
      </c>
      <c r="AQ11" s="28">
        <f>IFERROR(('Elite Men'!AO11/'League Calculation'!J$2)*100, "")</f>
        <v>100</v>
      </c>
    </row>
    <row r="12" spans="1:43">
      <c r="A12" s="15" t="s">
        <v>67</v>
      </c>
      <c r="B12" s="15" t="s">
        <v>97</v>
      </c>
      <c r="C12" s="15">
        <v>11</v>
      </c>
      <c r="E12" s="10">
        <v>7.7</v>
      </c>
      <c r="F12" s="10">
        <v>4</v>
      </c>
      <c r="G12" s="13">
        <f t="shared" si="0"/>
        <v>11.7</v>
      </c>
      <c r="H12" s="14">
        <f t="shared" ref="H12" si="18">RANK(G12, $G$2:$G$100, 0)</f>
        <v>5</v>
      </c>
      <c r="I12" s="28">
        <f>IFERROR((G12/'League Calculation'!B$2)*100, "")</f>
        <v>90.697674418604663</v>
      </c>
      <c r="J12" s="10">
        <v>0</v>
      </c>
      <c r="K12" s="10">
        <v>0</v>
      </c>
      <c r="L12" s="13">
        <f t="shared" ref="L12" si="19">J12+K12</f>
        <v>0</v>
      </c>
      <c r="M12" s="14">
        <f t="shared" si="2"/>
        <v>11</v>
      </c>
      <c r="N12" s="28">
        <f>IFERROR((L12/'League Calculation'!F$2)*100, "")</f>
        <v>0</v>
      </c>
      <c r="O12" s="10">
        <v>0</v>
      </c>
      <c r="P12" s="10">
        <v>0</v>
      </c>
      <c r="Q12" s="13">
        <f t="shared" ref="Q12" si="20">O12+P12</f>
        <v>0</v>
      </c>
      <c r="R12" s="14">
        <f t="shared" ref="R12" si="21">RANK(Q12,$Q$2:$Q$1000, 0)</f>
        <v>8</v>
      </c>
      <c r="S12" s="28">
        <f>IFERROR((Q12/'League Calculation'!G$2)*100, "")</f>
        <v>0</v>
      </c>
      <c r="T12" s="10">
        <v>9</v>
      </c>
      <c r="U12" s="10">
        <v>2.8</v>
      </c>
      <c r="V12" s="13">
        <f t="shared" ref="V12" si="22">T12+U12</f>
        <v>11.8</v>
      </c>
      <c r="W12" s="10">
        <v>9</v>
      </c>
      <c r="X12" s="10">
        <v>2.8</v>
      </c>
      <c r="Y12" s="13">
        <f t="shared" ref="Y12" si="23">W12+X12</f>
        <v>11.8</v>
      </c>
      <c r="Z12" s="13">
        <f t="shared" ref="Z12" si="24">(V12+Y12)/2</f>
        <v>11.8</v>
      </c>
      <c r="AA12" s="14">
        <f t="shared" ref="AA12" si="25">RANK(Z12,$Z$2:$Z$1000, 0)</f>
        <v>5</v>
      </c>
      <c r="AB12" s="28">
        <f>IFERROR((Z12/'League Calculation'!C$2)*100, "")</f>
        <v>88.721804511278194</v>
      </c>
      <c r="AC12" s="10">
        <v>0</v>
      </c>
      <c r="AD12" s="10">
        <v>0</v>
      </c>
      <c r="AE12" s="13">
        <f t="shared" si="15"/>
        <v>0</v>
      </c>
      <c r="AF12" s="14">
        <f t="shared" ref="AF12" si="26">RANK(AE12,$AE$2:$AE$6000, 0)</f>
        <v>6</v>
      </c>
      <c r="AG12" s="28">
        <f>IFERROR((AE12/'League Calculation'!E$2)*100, "")</f>
        <v>0</v>
      </c>
      <c r="AH12" s="10">
        <v>0</v>
      </c>
      <c r="AI12" s="10">
        <v>0</v>
      </c>
      <c r="AJ12" s="13">
        <f t="shared" ref="AJ12" si="27">AH12+AI12</f>
        <v>0</v>
      </c>
      <c r="AK12" s="14">
        <f t="shared" ref="AK12" si="28">RANK(AJ12,$AJ$2:$AJ$6000, 0)</f>
        <v>7</v>
      </c>
      <c r="AL12" s="28">
        <f>IFERROR((AJ12/'League Calculation'!D$2)*100, "")</f>
        <v>0</v>
      </c>
      <c r="AM12" s="13">
        <f t="shared" si="7"/>
        <v>16.7</v>
      </c>
      <c r="AN12" s="13">
        <f t="shared" si="8"/>
        <v>6.8</v>
      </c>
      <c r="AO12" s="13">
        <f t="shared" ref="AO12" si="29">AM12+AN12</f>
        <v>23.5</v>
      </c>
      <c r="AP12" s="14">
        <f t="shared" ref="AP12" si="30">RANK(AO12,$AO$2:$AO$60000, 0)</f>
        <v>8</v>
      </c>
      <c r="AQ12" s="28">
        <f>IFERROR(('Elite Men'!AO12/'League Calculation'!J$2)*100, "")</f>
        <v>31.375166889185586</v>
      </c>
    </row>
    <row r="13" spans="1:43"/>
    <row r="14" spans="1:43"/>
    <row r="15" spans="1:43"/>
    <row r="16" spans="1:4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 spans="8:9"/>
    <row r="1048562" spans="8:9"/>
    <row r="1048563" spans="8:9"/>
    <row r="1048564" spans="8:9"/>
    <row r="1048565" spans="8:9"/>
    <row r="1048566" spans="8:9"/>
    <row r="1048567" spans="8:9"/>
    <row r="1048568" spans="8:9"/>
    <row r="1048569" spans="8:9"/>
    <row r="1048570" spans="8:9"/>
    <row r="1048571" spans="8:9"/>
    <row r="1048572" spans="8:9"/>
    <row r="1048573" spans="8:9"/>
    <row r="1048574" spans="8:9"/>
    <row r="1048575" spans="8:9"/>
    <row r="1048576" spans="8:9">
      <c r="H1048576" s="14">
        <f>SUM(H6)</f>
        <v>6</v>
      </c>
      <c r="I1048576" s="28">
        <f>SUM(I2:I1048575)</f>
        <v>479.06976744186051</v>
      </c>
    </row>
  </sheetData>
  <sheetProtection selectLockedCells="1"/>
  <autoFilter ref="A1:A1048576" xr:uid="{0F782190-8BA9-DD4F-8251-606AFCF85E9D}"/>
  <sortState xmlns:xlrd2="http://schemas.microsoft.com/office/spreadsheetml/2017/richdata2" ref="A2:AQ1048576">
    <sortCondition descending="1" ref="L1"/>
  </sortState>
  <phoneticPr fontId="2" type="noConversion"/>
  <conditionalFormatting sqref="AP1 AP10:AP1048576">
    <cfRule type="containsText" dxfId="103" priority="43" operator="containsText" text="3rd">
      <formula>NOT(ISERROR(SEARCH("3rd",AP1)))</formula>
    </cfRule>
  </conditionalFormatting>
  <conditionalFormatting sqref="A1:A11 A13:A1048576 C1:C1048576">
    <cfRule type="containsText" dxfId="102" priority="37" operator="containsText" text="University of Bath">
      <formula>NOT(ISERROR(SEARCH("University of Bath",A1)))</formula>
    </cfRule>
    <cfRule type="containsText" dxfId="101" priority="38" operator="containsText" text="University of Leeds">
      <formula>NOT(ISERROR(SEARCH("University of Leeds",A1)))</formula>
    </cfRule>
    <cfRule type="containsText" dxfId="100" priority="39" operator="containsText" text="University of Surrey">
      <formula>NOT(ISERROR(SEARCH("University of Surrey",A1)))</formula>
    </cfRule>
    <cfRule type="containsText" dxfId="99" priority="40" operator="containsText" text="Manchester University">
      <formula>NOT(ISERROR(SEARCH("Manchester University",A1)))</formula>
    </cfRule>
    <cfRule type="containsText" dxfId="98" priority="41" operator="containsText" text="Manchester University">
      <formula>NOT(ISERROR(SEARCH("Manchester University",A1)))</formula>
    </cfRule>
    <cfRule type="containsText" dxfId="97" priority="42" operator="containsText" text="University of Birmingham">
      <formula>NOT(ISERROR(SEARCH("University of Birmingham",A1)))</formula>
    </cfRule>
  </conditionalFormatting>
  <conditionalFormatting sqref="R1:R1048576 AA1:AA1048576 AF1:AF1048576 AK1:AK1048576 AP1:AP1048576 H1:H1048576 M1:M1048576">
    <cfRule type="cellIs" dxfId="96" priority="22" operator="equal">
      <formula>3</formula>
    </cfRule>
    <cfRule type="cellIs" dxfId="95" priority="23" operator="equal">
      <formula>2</formula>
    </cfRule>
    <cfRule type="cellIs" dxfId="94" priority="24" operator="equal">
      <formula>1</formula>
    </cfRule>
  </conditionalFormatting>
  <conditionalFormatting sqref="D2:F5 D7:F1048576 D6">
    <cfRule type="containsText" dxfId="93" priority="21" operator="containsText" text="Yes">
      <formula>NOT(ISERROR(SEARCH("Yes",D2)))</formula>
    </cfRule>
  </conditionalFormatting>
  <conditionalFormatting sqref="AC2:AD8">
    <cfRule type="containsText" dxfId="92" priority="14" operator="containsText" text="Yes">
      <formula>NOT(ISERROR(SEARCH("Yes",AC2)))</formula>
    </cfRule>
  </conditionalFormatting>
  <conditionalFormatting sqref="AH2:AI8">
    <cfRule type="containsText" dxfId="91" priority="13" operator="containsText" text="Yes">
      <formula>NOT(ISERROR(SEARCH("Yes",AH2)))</formula>
    </cfRule>
  </conditionalFormatting>
  <dataValidations count="1">
    <dataValidation type="list" allowBlank="1" showInputMessage="1" showErrorMessage="1" sqref="D2:D1048576" xr:uid="{8595E5F8-C42F-274D-96BE-577CDB6AAFFC}">
      <formula1>"Yes"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B56DA-8F91-104E-A18C-973B6D793380}">
  <dimension ref="A1:AG1048576"/>
  <sheetViews>
    <sheetView zoomScale="75" zoomScaleNormal="60" workbookViewId="0">
      <pane xSplit="3" topLeftCell="L1" activePane="topRight" state="frozen"/>
      <selection pane="topRight" activeCell="A29" sqref="A29"/>
    </sheetView>
  </sheetViews>
  <sheetFormatPr defaultColWidth="10.796875" defaultRowHeight="15.6"/>
  <cols>
    <col min="1" max="1" width="26.19921875" style="8" bestFit="1" customWidth="1"/>
    <col min="2" max="2" width="5.69921875" style="8" customWidth="1"/>
    <col min="3" max="3" width="17.796875" style="8" bestFit="1" customWidth="1"/>
    <col min="4" max="6" width="10" style="8" customWidth="1"/>
    <col min="7" max="7" width="10.796875" style="13"/>
    <col min="8" max="8" width="10.796875" style="14"/>
    <col min="9" max="9" width="10.796875" style="28"/>
    <col min="10" max="11" width="10.796875" style="10"/>
    <col min="12" max="12" width="10.796875" style="13"/>
    <col min="13" max="13" width="10.796875" style="14"/>
    <col min="14" max="14" width="10.796875" style="28"/>
    <col min="15" max="16" width="10.796875" style="10"/>
    <col min="17" max="17" width="10.796875" style="13"/>
    <col min="18" max="18" width="10.796875" style="14"/>
    <col min="19" max="19" width="10.796875" style="28"/>
    <col min="20" max="21" width="10.796875" style="10"/>
    <col min="22" max="22" width="10.796875" style="13"/>
    <col min="23" max="24" width="10.796875" style="10"/>
    <col min="25" max="26" width="10.796875" style="13"/>
    <col min="27" max="27" width="10.796875" style="14"/>
    <col min="28" max="28" width="10.796875" style="28"/>
    <col min="29" max="31" width="10.796875" style="13"/>
    <col min="32" max="32" width="10.796875" style="14"/>
    <col min="33" max="33" width="10.796875" style="28"/>
    <col min="34" max="16384" width="10.796875" style="14"/>
  </cols>
  <sheetData>
    <row r="1" spans="1:33" s="12" customFormat="1" ht="120.6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1" t="s">
        <v>29</v>
      </c>
      <c r="H1" s="12" t="s">
        <v>2</v>
      </c>
      <c r="I1" s="29" t="s">
        <v>4</v>
      </c>
      <c r="J1" s="9" t="s">
        <v>52</v>
      </c>
      <c r="K1" s="9" t="s">
        <v>53</v>
      </c>
      <c r="L1" s="11" t="s">
        <v>54</v>
      </c>
      <c r="M1" s="12" t="s">
        <v>2</v>
      </c>
      <c r="N1" s="29" t="s">
        <v>24</v>
      </c>
      <c r="O1" s="9" t="s">
        <v>55</v>
      </c>
      <c r="P1" s="9" t="s">
        <v>56</v>
      </c>
      <c r="Q1" s="11" t="s">
        <v>57</v>
      </c>
      <c r="R1" s="12" t="s">
        <v>2</v>
      </c>
      <c r="S1" s="29" t="s">
        <v>25</v>
      </c>
      <c r="T1" s="9" t="s">
        <v>59</v>
      </c>
      <c r="U1" s="9" t="s">
        <v>60</v>
      </c>
      <c r="V1" s="11" t="s">
        <v>63</v>
      </c>
      <c r="W1" s="9" t="s">
        <v>61</v>
      </c>
      <c r="X1" s="9" t="s">
        <v>62</v>
      </c>
      <c r="Y1" s="11" t="s">
        <v>64</v>
      </c>
      <c r="Z1" s="11" t="s">
        <v>65</v>
      </c>
      <c r="AA1" s="12" t="s">
        <v>2</v>
      </c>
      <c r="AB1" s="29" t="s">
        <v>10</v>
      </c>
      <c r="AC1" s="11" t="s">
        <v>48</v>
      </c>
      <c r="AD1" s="11" t="s">
        <v>49</v>
      </c>
      <c r="AE1" s="11" t="s">
        <v>51</v>
      </c>
      <c r="AF1" s="12" t="s">
        <v>2</v>
      </c>
      <c r="AG1" s="29" t="s">
        <v>50</v>
      </c>
    </row>
    <row r="2" spans="1:33">
      <c r="A2" t="s">
        <v>143</v>
      </c>
      <c r="B2" s="8">
        <v>1</v>
      </c>
      <c r="C2" t="s">
        <v>144</v>
      </c>
      <c r="E2" s="10">
        <v>8.1</v>
      </c>
      <c r="F2" s="10">
        <v>4.3</v>
      </c>
      <c r="G2" s="13">
        <f>E2+F2</f>
        <v>12.399999999999999</v>
      </c>
      <c r="H2" s="14">
        <f t="shared" ref="H2:H12" si="0">RANK(G2, $G$2:$G$100, 0)</f>
        <v>2</v>
      </c>
      <c r="I2" s="28">
        <f>IFERROR((G2/'League Calculation'!B$5)*100, "")</f>
        <v>98.412698412698404</v>
      </c>
      <c r="J2" s="10">
        <v>7.9</v>
      </c>
      <c r="K2" s="10">
        <v>5</v>
      </c>
      <c r="L2" s="13">
        <f>J2+K2</f>
        <v>12.9</v>
      </c>
      <c r="M2" s="14">
        <f t="shared" ref="M2:M12" si="1">RANK(L2,$L$2:$L$1000)</f>
        <v>1</v>
      </c>
      <c r="N2" s="28">
        <f>IFERROR((L2/'League Calculation'!H$5)*100, "")</f>
        <v>100</v>
      </c>
      <c r="O2" s="10">
        <v>5.7</v>
      </c>
      <c r="P2" s="10">
        <v>4.3</v>
      </c>
      <c r="Q2" s="13">
        <f>O2+P2</f>
        <v>10</v>
      </c>
      <c r="R2" s="14">
        <f t="shared" ref="R2:R12" si="2">RANK(Q2,$Q$2:$Q$1000, 0)</f>
        <v>2</v>
      </c>
      <c r="S2" s="28">
        <f>IFERROR((Q2/'League Calculation'!I$5)*100, "")</f>
        <v>90.090090090090087</v>
      </c>
      <c r="T2" s="10">
        <v>4</v>
      </c>
      <c r="U2" s="10">
        <v>9</v>
      </c>
      <c r="V2" s="13">
        <f>T2+U2</f>
        <v>13</v>
      </c>
      <c r="W2" s="10">
        <v>4</v>
      </c>
      <c r="X2" s="10">
        <v>9</v>
      </c>
      <c r="Y2" s="13">
        <f>W2+X2</f>
        <v>13</v>
      </c>
      <c r="Z2" s="13">
        <f>(V2+Y2)/2</f>
        <v>13</v>
      </c>
      <c r="AA2" s="14">
        <f t="shared" ref="AA2:AA12" si="3">RANK(Z2,$Z$2:$Z$1000, 0)</f>
        <v>2</v>
      </c>
      <c r="AB2" s="28">
        <f>IFERROR((Z2/'League Calculation'!C$5)*100, "")</f>
        <v>99.236641221374043</v>
      </c>
      <c r="AC2" s="13">
        <f>E2+J2+O2+((U2+X2)/2)</f>
        <v>30.7</v>
      </c>
      <c r="AD2" s="13">
        <f t="shared" ref="AD2:AD7" si="4">F2+K2+P2+((T2+W2)/2)</f>
        <v>17.600000000000001</v>
      </c>
      <c r="AE2" s="13">
        <f>AC2+AD2</f>
        <v>48.3</v>
      </c>
      <c r="AF2" s="14">
        <f t="shared" ref="AF2:AF12" si="5">RANK(AE2,$AE$2:$AE$60000, 0)</f>
        <v>1</v>
      </c>
      <c r="AG2" s="28">
        <f>IFERROR((AE2/'League Calculation'!J$5)*100, "")</f>
        <v>100</v>
      </c>
    </row>
    <row r="3" spans="1:33">
      <c r="A3" t="s">
        <v>84</v>
      </c>
      <c r="B3" s="8">
        <v>2</v>
      </c>
      <c r="C3" t="s">
        <v>145</v>
      </c>
      <c r="E3" s="10">
        <v>8.3000000000000007</v>
      </c>
      <c r="F3" s="10">
        <v>3.5</v>
      </c>
      <c r="G3" s="13">
        <f t="shared" ref="G3:G12" si="6">E3+F3</f>
        <v>11.8</v>
      </c>
      <c r="H3" s="14">
        <f t="shared" si="0"/>
        <v>3</v>
      </c>
      <c r="I3" s="28">
        <f>IFERROR((G3/'League Calculation'!B$5)*100, "")</f>
        <v>93.650793650793659</v>
      </c>
      <c r="J3" s="10">
        <v>7.6</v>
      </c>
      <c r="K3" s="10">
        <v>3.2</v>
      </c>
      <c r="L3" s="13">
        <f t="shared" ref="L3:L12" si="7">J3+K3</f>
        <v>10.8</v>
      </c>
      <c r="M3" s="14">
        <f t="shared" si="1"/>
        <v>6</v>
      </c>
      <c r="N3" s="28">
        <f>IFERROR((L3/'League Calculation'!H$5)*100, "")</f>
        <v>83.720930232558146</v>
      </c>
      <c r="O3" s="10">
        <v>8</v>
      </c>
      <c r="P3" s="10">
        <v>3.1</v>
      </c>
      <c r="Q3" s="13">
        <f t="shared" ref="Q3:Q12" si="8">O3+P3</f>
        <v>11.1</v>
      </c>
      <c r="R3" s="14">
        <f t="shared" si="2"/>
        <v>1</v>
      </c>
      <c r="S3" s="28">
        <f>IFERROR((Q3/'League Calculation'!I$5)*100, "")</f>
        <v>100</v>
      </c>
      <c r="T3" s="10">
        <v>4</v>
      </c>
      <c r="U3" s="10">
        <v>9.1</v>
      </c>
      <c r="V3" s="13">
        <f t="shared" ref="V3:V12" si="9">T3+U3</f>
        <v>13.1</v>
      </c>
      <c r="W3" s="10">
        <v>4</v>
      </c>
      <c r="X3" s="10">
        <v>9.1</v>
      </c>
      <c r="Y3" s="13">
        <f t="shared" ref="Y3:Y12" si="10">W3+X3</f>
        <v>13.1</v>
      </c>
      <c r="Z3" s="13">
        <f t="shared" ref="Z3:Z12" si="11">(V3+Y3)/2</f>
        <v>13.1</v>
      </c>
      <c r="AA3" s="14">
        <f t="shared" si="3"/>
        <v>1</v>
      </c>
      <c r="AB3" s="28">
        <f>IFERROR((Z3/'League Calculation'!C$5)*100, "")</f>
        <v>100</v>
      </c>
      <c r="AC3" s="13">
        <f t="shared" ref="AC3:AC12" si="12">E3+J3+O3+((U3+X3)/2)</f>
        <v>33</v>
      </c>
      <c r="AD3" s="13">
        <f t="shared" si="4"/>
        <v>13.8</v>
      </c>
      <c r="AE3" s="13">
        <f t="shared" ref="AE3:AE12" si="13">AC3+AD3</f>
        <v>46.8</v>
      </c>
      <c r="AF3" s="14">
        <f t="shared" si="5"/>
        <v>2</v>
      </c>
      <c r="AG3" s="28">
        <f>IFERROR((AE3/'League Calculation'!J$5)*100, "")</f>
        <v>96.894409937888199</v>
      </c>
    </row>
    <row r="4" spans="1:33">
      <c r="A4" t="s">
        <v>68</v>
      </c>
      <c r="B4" s="8">
        <v>3</v>
      </c>
      <c r="C4" t="s">
        <v>146</v>
      </c>
      <c r="E4" s="10">
        <v>8</v>
      </c>
      <c r="F4" s="10">
        <v>3.3</v>
      </c>
      <c r="G4" s="13">
        <f t="shared" si="6"/>
        <v>11.3</v>
      </c>
      <c r="H4" s="14">
        <f t="shared" si="0"/>
        <v>4</v>
      </c>
      <c r="I4" s="28">
        <f>IFERROR((G4/'League Calculation'!B$5)*100, "")</f>
        <v>89.682539682539684</v>
      </c>
      <c r="J4" s="10">
        <v>8</v>
      </c>
      <c r="K4" s="10">
        <v>4.0999999999999996</v>
      </c>
      <c r="L4" s="13">
        <f t="shared" si="7"/>
        <v>12.1</v>
      </c>
      <c r="M4" s="14">
        <f t="shared" si="1"/>
        <v>2</v>
      </c>
      <c r="N4" s="28">
        <f>IFERROR((L4/'League Calculation'!H$5)*100, "")</f>
        <v>93.798449612403104</v>
      </c>
      <c r="O4" s="10">
        <v>7.4</v>
      </c>
      <c r="P4" s="10">
        <v>0.6</v>
      </c>
      <c r="Q4" s="13">
        <f t="shared" si="8"/>
        <v>8</v>
      </c>
      <c r="R4" s="14">
        <f t="shared" si="2"/>
        <v>6</v>
      </c>
      <c r="S4" s="28">
        <f>IFERROR((Q4/'League Calculation'!I$5)*100, "")</f>
        <v>72.072072072072075</v>
      </c>
      <c r="T4" s="10">
        <v>2</v>
      </c>
      <c r="U4" s="10">
        <v>8.8000000000000007</v>
      </c>
      <c r="V4" s="13">
        <f t="shared" si="9"/>
        <v>10.8</v>
      </c>
      <c r="W4" s="10">
        <v>2</v>
      </c>
      <c r="X4" s="10">
        <v>8.8000000000000007</v>
      </c>
      <c r="Y4" s="13">
        <f t="shared" si="10"/>
        <v>10.8</v>
      </c>
      <c r="Z4" s="13">
        <f t="shared" si="11"/>
        <v>10.8</v>
      </c>
      <c r="AA4" s="14">
        <f t="shared" si="3"/>
        <v>7</v>
      </c>
      <c r="AB4" s="28">
        <f>IFERROR((Z4/'League Calculation'!C$5)*100, "")</f>
        <v>82.44274809160305</v>
      </c>
      <c r="AC4" s="13">
        <f t="shared" si="12"/>
        <v>32.200000000000003</v>
      </c>
      <c r="AD4" s="13">
        <f t="shared" si="4"/>
        <v>10</v>
      </c>
      <c r="AE4" s="13">
        <f t="shared" si="13"/>
        <v>42.2</v>
      </c>
      <c r="AF4" s="14">
        <f t="shared" si="5"/>
        <v>4</v>
      </c>
      <c r="AG4" s="28">
        <f>IFERROR((AE4/'League Calculation'!J$5)*100, "")</f>
        <v>87.37060041407868</v>
      </c>
    </row>
    <row r="5" spans="1:33">
      <c r="A5" t="s">
        <v>68</v>
      </c>
      <c r="B5" s="8">
        <v>4</v>
      </c>
      <c r="C5" t="s">
        <v>147</v>
      </c>
      <c r="E5" s="10">
        <v>0</v>
      </c>
      <c r="F5" s="10">
        <v>0</v>
      </c>
      <c r="G5" s="13">
        <f t="shared" si="6"/>
        <v>0</v>
      </c>
      <c r="H5" s="14">
        <f t="shared" si="0"/>
        <v>9</v>
      </c>
      <c r="I5" s="28">
        <f>IFERROR((G5/'League Calculation'!B$5)*100, "")</f>
        <v>0</v>
      </c>
      <c r="J5" s="10">
        <v>0</v>
      </c>
      <c r="K5" s="10">
        <v>0</v>
      </c>
      <c r="L5" s="13">
        <f t="shared" si="7"/>
        <v>0</v>
      </c>
      <c r="M5" s="14">
        <f t="shared" si="1"/>
        <v>9</v>
      </c>
      <c r="N5" s="28">
        <f>IFERROR((L5/'League Calculation'!H$5)*100, "")</f>
        <v>0</v>
      </c>
      <c r="O5" s="10">
        <v>0</v>
      </c>
      <c r="P5" s="10">
        <v>0</v>
      </c>
      <c r="Q5" s="13">
        <f t="shared" si="8"/>
        <v>0</v>
      </c>
      <c r="R5" s="14">
        <f t="shared" si="2"/>
        <v>7</v>
      </c>
      <c r="S5" s="28">
        <f>IFERROR((Q5/'League Calculation'!I$5)*100, "")</f>
        <v>0</v>
      </c>
      <c r="T5" s="10">
        <v>0</v>
      </c>
      <c r="U5" s="10">
        <v>0</v>
      </c>
      <c r="V5" s="13">
        <f t="shared" si="9"/>
        <v>0</v>
      </c>
      <c r="W5" s="10">
        <v>0</v>
      </c>
      <c r="X5" s="10">
        <v>0</v>
      </c>
      <c r="Y5" s="13">
        <f t="shared" si="10"/>
        <v>0</v>
      </c>
      <c r="Z5" s="13">
        <f t="shared" si="11"/>
        <v>0</v>
      </c>
      <c r="AA5" s="14">
        <f t="shared" si="3"/>
        <v>8</v>
      </c>
      <c r="AB5" s="28">
        <f>IFERROR((Z5/'League Calculation'!C$5)*100, "")</f>
        <v>0</v>
      </c>
      <c r="AC5" s="13">
        <f t="shared" si="12"/>
        <v>0</v>
      </c>
      <c r="AD5" s="13">
        <f t="shared" si="4"/>
        <v>0</v>
      </c>
      <c r="AE5" s="13">
        <f t="shared" si="13"/>
        <v>0</v>
      </c>
      <c r="AF5" s="14">
        <f t="shared" si="5"/>
        <v>9</v>
      </c>
      <c r="AG5" s="28">
        <f>IFERROR((AE5/'League Calculation'!J$5)*100, "")</f>
        <v>0</v>
      </c>
    </row>
    <row r="6" spans="1:33">
      <c r="A6" t="s">
        <v>68</v>
      </c>
      <c r="B6" s="8">
        <v>5</v>
      </c>
      <c r="C6" t="s">
        <v>148</v>
      </c>
      <c r="E6" s="10">
        <v>6.6</v>
      </c>
      <c r="F6" s="10">
        <v>3.9</v>
      </c>
      <c r="G6" s="13">
        <f t="shared" si="6"/>
        <v>10.5</v>
      </c>
      <c r="H6" s="14">
        <f t="shared" si="0"/>
        <v>5</v>
      </c>
      <c r="I6" s="28">
        <f>IFERROR((G6/'League Calculation'!B$5)*100, "")</f>
        <v>83.333333333333343</v>
      </c>
      <c r="J6" s="10">
        <v>4.8</v>
      </c>
      <c r="K6" s="10">
        <v>3.5</v>
      </c>
      <c r="L6" s="13">
        <f t="shared" si="7"/>
        <v>8.3000000000000007</v>
      </c>
      <c r="M6" s="14">
        <f t="shared" si="1"/>
        <v>8</v>
      </c>
      <c r="N6" s="28">
        <f>IFERROR((L6/'League Calculation'!H$5)*100, "")</f>
        <v>64.341085271317837</v>
      </c>
      <c r="O6" s="10">
        <v>7.6</v>
      </c>
      <c r="P6" s="10">
        <v>2.2999999999999998</v>
      </c>
      <c r="Q6" s="13">
        <f t="shared" si="8"/>
        <v>9.8999999999999986</v>
      </c>
      <c r="R6" s="14">
        <f t="shared" si="2"/>
        <v>4</v>
      </c>
      <c r="S6" s="28">
        <f>IFERROR((Q6/'League Calculation'!I$5)*100, "")</f>
        <v>89.189189189189179</v>
      </c>
      <c r="T6" s="10">
        <v>3.7</v>
      </c>
      <c r="U6" s="10">
        <v>7.5</v>
      </c>
      <c r="V6" s="13">
        <f t="shared" si="9"/>
        <v>11.2</v>
      </c>
      <c r="W6" s="10">
        <v>3.7</v>
      </c>
      <c r="X6" s="10">
        <v>7.5</v>
      </c>
      <c r="Y6" s="13">
        <f t="shared" si="10"/>
        <v>11.2</v>
      </c>
      <c r="Z6" s="13">
        <f t="shared" si="11"/>
        <v>11.2</v>
      </c>
      <c r="AA6" s="14">
        <f t="shared" si="3"/>
        <v>6</v>
      </c>
      <c r="AB6" s="28">
        <f>IFERROR((Z6/'League Calculation'!C$5)*100, "")</f>
        <v>85.496183206106863</v>
      </c>
      <c r="AC6" s="13">
        <f t="shared" si="12"/>
        <v>26.5</v>
      </c>
      <c r="AD6" s="13">
        <f t="shared" si="4"/>
        <v>13.399999999999999</v>
      </c>
      <c r="AE6" s="13">
        <f t="shared" si="13"/>
        <v>39.9</v>
      </c>
      <c r="AF6" s="14">
        <f t="shared" si="5"/>
        <v>5</v>
      </c>
      <c r="AG6" s="28">
        <f>IFERROR((AE6/'League Calculation'!J$5)*100, "")</f>
        <v>82.608695652173907</v>
      </c>
    </row>
    <row r="7" spans="1:33">
      <c r="A7" t="s">
        <v>103</v>
      </c>
      <c r="B7" s="8">
        <v>6</v>
      </c>
      <c r="C7" t="s">
        <v>149</v>
      </c>
      <c r="E7" s="10">
        <v>0</v>
      </c>
      <c r="F7" s="10">
        <v>0</v>
      </c>
      <c r="G7" s="13">
        <f t="shared" si="6"/>
        <v>0</v>
      </c>
      <c r="H7" s="14">
        <f t="shared" si="0"/>
        <v>9</v>
      </c>
      <c r="I7" s="28">
        <f>IFERROR((G7/'League Calculation'!B$5)*100, "")</f>
        <v>0</v>
      </c>
      <c r="J7" s="10">
        <v>0</v>
      </c>
      <c r="K7" s="10">
        <v>0</v>
      </c>
      <c r="L7" s="13">
        <f t="shared" si="7"/>
        <v>0</v>
      </c>
      <c r="M7" s="14">
        <f t="shared" si="1"/>
        <v>9</v>
      </c>
      <c r="N7" s="28">
        <f>IFERROR((L7/'League Calculation'!H$5)*100, "")</f>
        <v>0</v>
      </c>
      <c r="O7" s="10">
        <v>0</v>
      </c>
      <c r="P7" s="10">
        <v>0</v>
      </c>
      <c r="Q7" s="13">
        <f t="shared" si="8"/>
        <v>0</v>
      </c>
      <c r="R7" s="14">
        <f t="shared" si="2"/>
        <v>7</v>
      </c>
      <c r="S7" s="28">
        <f>IFERROR((Q7/'League Calculation'!I$5)*100, "")</f>
        <v>0</v>
      </c>
      <c r="T7" s="10">
        <v>0</v>
      </c>
      <c r="U7" s="10">
        <v>0</v>
      </c>
      <c r="V7" s="13">
        <f t="shared" si="9"/>
        <v>0</v>
      </c>
      <c r="W7" s="10">
        <v>0</v>
      </c>
      <c r="X7" s="10">
        <v>0</v>
      </c>
      <c r="Y7" s="13">
        <f t="shared" si="10"/>
        <v>0</v>
      </c>
      <c r="Z7" s="13">
        <f t="shared" si="11"/>
        <v>0</v>
      </c>
      <c r="AA7" s="14">
        <f t="shared" si="3"/>
        <v>8</v>
      </c>
      <c r="AB7" s="28">
        <f>IFERROR((Z7/'League Calculation'!C$5)*100, "")</f>
        <v>0</v>
      </c>
      <c r="AC7" s="13">
        <f t="shared" si="12"/>
        <v>0</v>
      </c>
      <c r="AD7" s="13">
        <f t="shared" si="4"/>
        <v>0</v>
      </c>
      <c r="AE7" s="13">
        <f t="shared" si="13"/>
        <v>0</v>
      </c>
      <c r="AF7" s="14">
        <f t="shared" si="5"/>
        <v>9</v>
      </c>
      <c r="AG7" s="28">
        <f>IFERROR((AE7/'League Calculation'!J$5)*100, "")</f>
        <v>0</v>
      </c>
    </row>
    <row r="8" spans="1:33">
      <c r="A8" t="s">
        <v>67</v>
      </c>
      <c r="B8" s="8">
        <v>7</v>
      </c>
      <c r="C8" t="s">
        <v>150</v>
      </c>
      <c r="E8" s="10">
        <v>7.4</v>
      </c>
      <c r="F8" s="10">
        <v>2.4</v>
      </c>
      <c r="G8" s="13">
        <f t="shared" si="6"/>
        <v>9.8000000000000007</v>
      </c>
      <c r="H8" s="14">
        <f t="shared" si="0"/>
        <v>7</v>
      </c>
      <c r="I8" s="28">
        <f>IFERROR((G8/'League Calculation'!B$5)*100, "")</f>
        <v>77.777777777777786</v>
      </c>
      <c r="J8" s="10">
        <v>8.5</v>
      </c>
      <c r="K8" s="10">
        <v>3.2</v>
      </c>
      <c r="L8" s="13">
        <f t="shared" si="7"/>
        <v>11.7</v>
      </c>
      <c r="M8" s="14">
        <f t="shared" si="1"/>
        <v>3</v>
      </c>
      <c r="N8" s="28">
        <f>IFERROR((L8/'League Calculation'!H$5)*100, "")</f>
        <v>90.697674418604649</v>
      </c>
      <c r="O8" s="10">
        <v>0</v>
      </c>
      <c r="P8" s="10">
        <v>0</v>
      </c>
      <c r="Q8" s="13">
        <f t="shared" si="8"/>
        <v>0</v>
      </c>
      <c r="R8" s="14">
        <f t="shared" si="2"/>
        <v>7</v>
      </c>
      <c r="S8" s="28">
        <f>IFERROR((Q8/'League Calculation'!I$5)*100, "")</f>
        <v>0</v>
      </c>
      <c r="T8" s="10">
        <v>4</v>
      </c>
      <c r="U8" s="10">
        <v>7.3</v>
      </c>
      <c r="V8" s="13">
        <f t="shared" si="9"/>
        <v>11.3</v>
      </c>
      <c r="W8" s="10">
        <v>4</v>
      </c>
      <c r="X8" s="10">
        <v>7.3</v>
      </c>
      <c r="Y8" s="13">
        <f t="shared" si="10"/>
        <v>11.3</v>
      </c>
      <c r="Z8" s="13">
        <f t="shared" si="11"/>
        <v>11.3</v>
      </c>
      <c r="AA8" s="14">
        <f t="shared" si="3"/>
        <v>5</v>
      </c>
      <c r="AB8" s="28">
        <f>IFERROR((Z8/'League Calculation'!C$5)*100, "")</f>
        <v>86.259541984732834</v>
      </c>
      <c r="AC8" s="13">
        <f t="shared" si="12"/>
        <v>23.2</v>
      </c>
      <c r="AD8" s="13">
        <f>F8+K8+P8+((T8+W8)/2)</f>
        <v>9.6</v>
      </c>
      <c r="AE8" s="13">
        <f t="shared" si="13"/>
        <v>32.799999999999997</v>
      </c>
      <c r="AF8" s="14">
        <f t="shared" si="5"/>
        <v>6</v>
      </c>
      <c r="AG8" s="28">
        <f>IFERROR((AE8/'League Calculation'!J$5)*100, "")</f>
        <v>67.908902691511386</v>
      </c>
    </row>
    <row r="9" spans="1:33">
      <c r="A9" t="s">
        <v>67</v>
      </c>
      <c r="B9" s="8">
        <v>8</v>
      </c>
      <c r="C9" t="s">
        <v>151</v>
      </c>
      <c r="E9" s="10">
        <v>7.5</v>
      </c>
      <c r="F9" s="10">
        <v>2.9</v>
      </c>
      <c r="G9" s="13">
        <f t="shared" si="6"/>
        <v>10.4</v>
      </c>
      <c r="H9" s="14">
        <f t="shared" si="0"/>
        <v>6</v>
      </c>
      <c r="I9" s="28">
        <f>IFERROR((G9/'League Calculation'!B$5)*100, "")</f>
        <v>82.539682539682545</v>
      </c>
      <c r="J9" s="10">
        <v>7.7</v>
      </c>
      <c r="K9" s="10">
        <v>3.6</v>
      </c>
      <c r="L9" s="13">
        <f t="shared" si="7"/>
        <v>11.3</v>
      </c>
      <c r="M9" s="14">
        <f t="shared" si="1"/>
        <v>4</v>
      </c>
      <c r="N9" s="28">
        <f>IFERROR((L9/'League Calculation'!H$5)*100, "")</f>
        <v>87.596899224806208</v>
      </c>
      <c r="O9" s="10">
        <v>6.8</v>
      </c>
      <c r="P9" s="10">
        <v>1.4</v>
      </c>
      <c r="Q9" s="13">
        <f t="shared" si="8"/>
        <v>8.1999999999999993</v>
      </c>
      <c r="R9" s="14">
        <f t="shared" si="2"/>
        <v>5</v>
      </c>
      <c r="S9" s="28">
        <f>IFERROR((Q9/'League Calculation'!I$5)*100, "")</f>
        <v>73.873873873873876</v>
      </c>
      <c r="T9" s="10">
        <v>3.7</v>
      </c>
      <c r="U9" s="10">
        <v>8.6999999999999993</v>
      </c>
      <c r="V9" s="13">
        <f t="shared" si="9"/>
        <v>12.399999999999999</v>
      </c>
      <c r="W9" s="10">
        <v>3.7</v>
      </c>
      <c r="X9" s="10">
        <v>8.6999999999999993</v>
      </c>
      <c r="Y9" s="13">
        <f t="shared" si="10"/>
        <v>12.399999999999999</v>
      </c>
      <c r="Z9" s="13">
        <f t="shared" si="11"/>
        <v>12.399999999999999</v>
      </c>
      <c r="AA9" s="14">
        <f t="shared" si="3"/>
        <v>3</v>
      </c>
      <c r="AB9" s="28">
        <f>IFERROR((Z9/'League Calculation'!C$5)*100, "")</f>
        <v>94.656488549618317</v>
      </c>
      <c r="AC9" s="13">
        <f t="shared" si="12"/>
        <v>30.7</v>
      </c>
      <c r="AD9" s="13">
        <f t="shared" ref="AD9:AD12" si="14">F9+K9+P9+((T9+W9)/2)</f>
        <v>11.600000000000001</v>
      </c>
      <c r="AE9" s="13">
        <f t="shared" si="13"/>
        <v>42.3</v>
      </c>
      <c r="AF9" s="14">
        <f t="shared" si="5"/>
        <v>3</v>
      </c>
      <c r="AG9" s="28">
        <f>IFERROR((AE9/'League Calculation'!J$5)*100, "")</f>
        <v>87.577639751552795</v>
      </c>
    </row>
    <row r="10" spans="1:33">
      <c r="A10" t="s">
        <v>67</v>
      </c>
      <c r="B10" s="8">
        <v>9</v>
      </c>
      <c r="C10" t="s">
        <v>152</v>
      </c>
      <c r="E10" s="10">
        <v>0</v>
      </c>
      <c r="F10" s="10">
        <v>0</v>
      </c>
      <c r="G10" s="13">
        <f t="shared" si="6"/>
        <v>0</v>
      </c>
      <c r="H10" s="14">
        <f t="shared" si="0"/>
        <v>9</v>
      </c>
      <c r="I10" s="28">
        <f>IFERROR((G10/'League Calculation'!B$5)*100, "")</f>
        <v>0</v>
      </c>
      <c r="J10" s="10">
        <v>0</v>
      </c>
      <c r="K10" s="10">
        <v>0</v>
      </c>
      <c r="L10" s="13">
        <f t="shared" si="7"/>
        <v>0</v>
      </c>
      <c r="M10" s="14">
        <f t="shared" si="1"/>
        <v>9</v>
      </c>
      <c r="N10" s="28">
        <f>IFERROR((L10/'League Calculation'!H$5)*100, "")</f>
        <v>0</v>
      </c>
      <c r="O10" s="10">
        <v>0</v>
      </c>
      <c r="P10" s="10">
        <v>0</v>
      </c>
      <c r="Q10" s="13">
        <f t="shared" si="8"/>
        <v>0</v>
      </c>
      <c r="R10" s="14">
        <f t="shared" si="2"/>
        <v>7</v>
      </c>
      <c r="S10" s="28">
        <f>IFERROR((Q10/'League Calculation'!I$5)*100, "")</f>
        <v>0</v>
      </c>
      <c r="T10" s="10">
        <v>0</v>
      </c>
      <c r="U10" s="10">
        <v>0</v>
      </c>
      <c r="V10" s="13">
        <f t="shared" si="9"/>
        <v>0</v>
      </c>
      <c r="W10" s="10">
        <v>0</v>
      </c>
      <c r="X10" s="10">
        <v>0</v>
      </c>
      <c r="Y10" s="13">
        <f t="shared" si="10"/>
        <v>0</v>
      </c>
      <c r="Z10" s="13">
        <f t="shared" si="11"/>
        <v>0</v>
      </c>
      <c r="AA10" s="14">
        <f t="shared" si="3"/>
        <v>8</v>
      </c>
      <c r="AB10" s="28">
        <f>IFERROR((Z10/'League Calculation'!C$5)*100, "")</f>
        <v>0</v>
      </c>
      <c r="AC10" s="13">
        <f t="shared" si="12"/>
        <v>0</v>
      </c>
      <c r="AD10" s="13">
        <f t="shared" si="14"/>
        <v>0</v>
      </c>
      <c r="AE10" s="13">
        <f t="shared" si="13"/>
        <v>0</v>
      </c>
      <c r="AF10" s="14">
        <f t="shared" si="5"/>
        <v>9</v>
      </c>
      <c r="AG10" s="28">
        <f>IFERROR((AE10/'League Calculation'!J$5)*100, "")</f>
        <v>0</v>
      </c>
    </row>
    <row r="11" spans="1:33">
      <c r="A11" t="s">
        <v>67</v>
      </c>
      <c r="B11" s="8">
        <v>10</v>
      </c>
      <c r="C11" t="s">
        <v>153</v>
      </c>
      <c r="E11" s="10">
        <v>8.6</v>
      </c>
      <c r="F11" s="10">
        <v>4</v>
      </c>
      <c r="G11" s="13">
        <f t="shared" si="6"/>
        <v>12.6</v>
      </c>
      <c r="H11" s="14">
        <f t="shared" si="0"/>
        <v>1</v>
      </c>
      <c r="I11" s="28">
        <f>IFERROR((G11/'League Calculation'!B$5)*100, "")</f>
        <v>100</v>
      </c>
      <c r="J11" s="10">
        <v>6</v>
      </c>
      <c r="K11" s="10">
        <v>4.0999999999999996</v>
      </c>
      <c r="L11" s="13">
        <f t="shared" si="7"/>
        <v>10.1</v>
      </c>
      <c r="M11" s="14">
        <f t="shared" si="1"/>
        <v>7</v>
      </c>
      <c r="N11" s="28">
        <f>IFERROR((L11/'League Calculation'!H$5)*100, "")</f>
        <v>78.294573643410843</v>
      </c>
      <c r="O11" s="10">
        <v>8.8000000000000007</v>
      </c>
      <c r="P11" s="10">
        <v>1.1000000000000001</v>
      </c>
      <c r="Q11" s="13">
        <f t="shared" si="8"/>
        <v>9.9</v>
      </c>
      <c r="R11" s="14">
        <f t="shared" si="2"/>
        <v>3</v>
      </c>
      <c r="S11" s="28">
        <f>IFERROR((Q11/'League Calculation'!I$5)*100, "")</f>
        <v>89.189189189189193</v>
      </c>
      <c r="T11" s="10">
        <v>0</v>
      </c>
      <c r="U11" s="10">
        <v>0</v>
      </c>
      <c r="V11" s="13">
        <f t="shared" si="9"/>
        <v>0</v>
      </c>
      <c r="W11" s="10">
        <v>0</v>
      </c>
      <c r="X11" s="10">
        <v>0</v>
      </c>
      <c r="Y11" s="13">
        <f t="shared" si="10"/>
        <v>0</v>
      </c>
      <c r="Z11" s="13">
        <f t="shared" si="11"/>
        <v>0</v>
      </c>
      <c r="AA11" s="14">
        <f t="shared" si="3"/>
        <v>8</v>
      </c>
      <c r="AB11" s="28">
        <f>IFERROR((Z11/'League Calculation'!C$5)*100, "")</f>
        <v>0</v>
      </c>
      <c r="AC11" s="13">
        <f t="shared" si="12"/>
        <v>23.4</v>
      </c>
      <c r="AD11" s="13">
        <f t="shared" si="14"/>
        <v>9.1999999999999993</v>
      </c>
      <c r="AE11" s="13">
        <f t="shared" si="13"/>
        <v>32.599999999999994</v>
      </c>
      <c r="AF11" s="14">
        <f t="shared" si="5"/>
        <v>7</v>
      </c>
      <c r="AG11" s="28">
        <f>IFERROR((AE11/'League Calculation'!J$5)*100, "")</f>
        <v>67.494824016563143</v>
      </c>
    </row>
    <row r="12" spans="1:33">
      <c r="A12" t="s">
        <v>67</v>
      </c>
      <c r="B12" s="8">
        <v>11</v>
      </c>
      <c r="C12" t="s">
        <v>154</v>
      </c>
      <c r="E12" s="10">
        <v>6.3</v>
      </c>
      <c r="F12" s="10">
        <v>3</v>
      </c>
      <c r="G12" s="13">
        <f t="shared" si="6"/>
        <v>9.3000000000000007</v>
      </c>
      <c r="H12" s="14">
        <f t="shared" si="0"/>
        <v>8</v>
      </c>
      <c r="I12" s="28">
        <f>IFERROR((G12/'League Calculation'!B$5)*100, "")</f>
        <v>73.80952380952381</v>
      </c>
      <c r="J12" s="10">
        <v>6.9</v>
      </c>
      <c r="K12" s="10">
        <v>4.2</v>
      </c>
      <c r="L12" s="13">
        <f t="shared" si="7"/>
        <v>11.100000000000001</v>
      </c>
      <c r="M12" s="14">
        <f t="shared" si="1"/>
        <v>5</v>
      </c>
      <c r="N12" s="28">
        <f>IFERROR((L12/'League Calculation'!H$5)*100, "")</f>
        <v>86.04651162790698</v>
      </c>
      <c r="O12" s="10">
        <v>0</v>
      </c>
      <c r="P12" s="10">
        <v>0</v>
      </c>
      <c r="Q12" s="13">
        <f t="shared" si="8"/>
        <v>0</v>
      </c>
      <c r="R12" s="14">
        <f t="shared" si="2"/>
        <v>7</v>
      </c>
      <c r="S12" s="28">
        <f>IFERROR((Q12/'League Calculation'!I$5)*100, "")</f>
        <v>0</v>
      </c>
      <c r="T12" s="10">
        <v>3.7</v>
      </c>
      <c r="U12" s="10">
        <v>8.1999999999999993</v>
      </c>
      <c r="V12" s="13">
        <f t="shared" si="9"/>
        <v>11.899999999999999</v>
      </c>
      <c r="W12" s="10">
        <v>3.7</v>
      </c>
      <c r="X12" s="10">
        <v>8.1999999999999993</v>
      </c>
      <c r="Y12" s="13">
        <f t="shared" si="10"/>
        <v>11.899999999999999</v>
      </c>
      <c r="Z12" s="13">
        <f t="shared" si="11"/>
        <v>11.899999999999999</v>
      </c>
      <c r="AA12" s="14">
        <f t="shared" si="3"/>
        <v>4</v>
      </c>
      <c r="AB12" s="28">
        <f>IFERROR((Z12/'League Calculation'!C$5)*100, "")</f>
        <v>90.839694656488547</v>
      </c>
      <c r="AC12" s="13">
        <f t="shared" si="12"/>
        <v>21.4</v>
      </c>
      <c r="AD12" s="13">
        <f t="shared" si="14"/>
        <v>10.9</v>
      </c>
      <c r="AE12" s="13">
        <f t="shared" si="13"/>
        <v>32.299999999999997</v>
      </c>
      <c r="AF12" s="14">
        <f t="shared" si="5"/>
        <v>8</v>
      </c>
      <c r="AG12" s="28">
        <f>IFERROR((AE12/'League Calculation'!J$5)*100, "")</f>
        <v>66.873706004140786</v>
      </c>
    </row>
    <row r="1048576" spans="8:9">
      <c r="H1048576" s="14">
        <f>SUM(H6)</f>
        <v>5</v>
      </c>
      <c r="I1048576" s="28">
        <f>SUM(I2:I1048575)</f>
        <v>699.20634920634927</v>
      </c>
    </row>
  </sheetData>
  <sheetProtection selectLockedCells="1"/>
  <autoFilter ref="A1:A1048576" xr:uid="{4953DEB4-F95E-6B48-8844-D5A23150E31A}"/>
  <conditionalFormatting sqref="H1:K1048576">
    <cfRule type="containsText" dxfId="90" priority="29" operator="containsText" text="3rd">
      <formula>NOT(ISERROR(SEARCH("3rd",H1)))</formula>
    </cfRule>
    <cfRule type="containsText" dxfId="89" priority="30" operator="containsText" text="2nd">
      <formula>NOT(ISERROR(SEARCH("2nd",H1)))</formula>
    </cfRule>
    <cfRule type="containsText" dxfId="88" priority="31" operator="containsText" text="1st">
      <formula>NOT(ISERROR(SEARCH("1st",H1)))</formula>
    </cfRule>
  </conditionalFormatting>
  <conditionalFormatting sqref="M1:P1048576">
    <cfRule type="containsText" dxfId="87" priority="26" operator="containsText" text="3rd">
      <formula>NOT(ISERROR(SEARCH("3rd",M1)))</formula>
    </cfRule>
    <cfRule type="containsText" dxfId="86" priority="27" operator="containsText" text="2nd">
      <formula>NOT(ISERROR(SEARCH("2nd",M1)))</formula>
    </cfRule>
    <cfRule type="containsText" dxfId="85" priority="28" operator="containsText" text="1st">
      <formula>NOT(ISERROR(SEARCH("1st",M1)))</formula>
    </cfRule>
  </conditionalFormatting>
  <conditionalFormatting sqref="R1:Y1048576">
    <cfRule type="containsText" dxfId="84" priority="23" operator="containsText" text="3rd">
      <formula>NOT(ISERROR(SEARCH("3rd",R1)))</formula>
    </cfRule>
    <cfRule type="containsText" dxfId="83" priority="24" operator="containsText" text="2nd">
      <formula>NOT(ISERROR(SEARCH("2nd",R1)))</formula>
    </cfRule>
    <cfRule type="containsText" dxfId="82" priority="25" operator="containsText" text="1st">
      <formula>NOT(ISERROR(SEARCH("1st",R1)))</formula>
    </cfRule>
  </conditionalFormatting>
  <conditionalFormatting sqref="AA1:AD1 AA33:AD1048576 AA9:AA32">
    <cfRule type="containsText" dxfId="81" priority="20" operator="containsText" text="3rd">
      <formula>NOT(ISERROR(SEARCH("3rd",AA1)))</formula>
    </cfRule>
    <cfRule type="containsText" dxfId="80" priority="21" operator="containsText" text="2nd">
      <formula>NOT(ISERROR(SEARCH("2nd",AA1)))</formula>
    </cfRule>
    <cfRule type="containsText" dxfId="79" priority="22" operator="containsText" text="1st">
      <formula>NOT(ISERROR(SEARCH("1st",AA1)))</formula>
    </cfRule>
  </conditionalFormatting>
  <conditionalFormatting sqref="AF1 AF10:AF1048576">
    <cfRule type="containsText" dxfId="78" priority="17" operator="containsText" text="3rd">
      <formula>NOT(ISERROR(SEARCH("3rd",AF1)))</formula>
    </cfRule>
    <cfRule type="containsText" dxfId="77" priority="18" operator="containsText" text="2nd">
      <formula>NOT(ISERROR(SEARCH("2nd",AF1)))</formula>
    </cfRule>
    <cfRule type="containsText" dxfId="76" priority="19" operator="containsText" text="1st">
      <formula>NOT(ISERROR(SEARCH("1st",AF1)))</formula>
    </cfRule>
  </conditionalFormatting>
  <conditionalFormatting sqref="A1:B1 A13:B1048576 B2:B12">
    <cfRule type="containsText" dxfId="75" priority="11" operator="containsText" text="University of Bath">
      <formula>NOT(ISERROR(SEARCH("University of Bath",A1)))</formula>
    </cfRule>
    <cfRule type="containsText" dxfId="74" priority="12" operator="containsText" text="University of Leeds">
      <formula>NOT(ISERROR(SEARCH("University of Leeds",A1)))</formula>
    </cfRule>
    <cfRule type="containsText" dxfId="73" priority="13" operator="containsText" text="University of Surrey">
      <formula>NOT(ISERROR(SEARCH("University of Surrey",A1)))</formula>
    </cfRule>
    <cfRule type="containsText" dxfId="72" priority="14" operator="containsText" text="Manchester University">
      <formula>NOT(ISERROR(SEARCH("Manchester University",A1)))</formula>
    </cfRule>
    <cfRule type="containsText" dxfId="71" priority="15" operator="containsText" text="Manchester University">
      <formula>NOT(ISERROR(SEARCH("Manchester University",A1)))</formula>
    </cfRule>
    <cfRule type="containsText" dxfId="70" priority="16" operator="containsText" text="University of Birmingham">
      <formula>NOT(ISERROR(SEARCH("University of Birmingham",A1)))</formula>
    </cfRule>
  </conditionalFormatting>
  <conditionalFormatting sqref="AA2:AD32">
    <cfRule type="containsText" dxfId="69" priority="8" operator="containsText" text="3rd">
      <formula>NOT(ISERROR(SEARCH("3rd",AA2)))</formula>
    </cfRule>
    <cfRule type="containsText" dxfId="68" priority="9" operator="containsText" text="2nd">
      <formula>NOT(ISERROR(SEARCH("2nd",AA2)))</formula>
    </cfRule>
    <cfRule type="containsText" dxfId="67" priority="10" operator="containsText" text="1st">
      <formula>NOT(ISERROR(SEARCH("1st",AA2)))</formula>
    </cfRule>
  </conditionalFormatting>
  <conditionalFormatting sqref="AF2:AF32">
    <cfRule type="containsText" dxfId="66" priority="5" operator="containsText" text="3rd">
      <formula>NOT(ISERROR(SEARCH("3rd",AF2)))</formula>
    </cfRule>
    <cfRule type="containsText" dxfId="65" priority="6" operator="containsText" text="2nd">
      <formula>NOT(ISERROR(SEARCH("2nd",AF2)))</formula>
    </cfRule>
    <cfRule type="containsText" dxfId="64" priority="7" operator="containsText" text="1st">
      <formula>NOT(ISERROR(SEARCH("1st",AF2)))</formula>
    </cfRule>
  </conditionalFormatting>
  <conditionalFormatting sqref="AA1:AA1048576 AF1:AF1048576 H1:H1048576 M1:M1048576 R1:R1048576">
    <cfRule type="containsText" dxfId="63" priority="2" operator="containsText" text="3">
      <formula>NOT(ISERROR(SEARCH("3",H1)))</formula>
    </cfRule>
    <cfRule type="containsText" dxfId="62" priority="3" operator="containsText" text="2">
      <formula>NOT(ISERROR(SEARCH("2",H1)))</formula>
    </cfRule>
    <cfRule type="containsText" dxfId="61" priority="4" operator="containsText" text="1">
      <formula>NOT(ISERROR(SEARCH("1",H1)))</formula>
    </cfRule>
  </conditionalFormatting>
  <conditionalFormatting sqref="D2:F1048576">
    <cfRule type="containsText" dxfId="60" priority="1" operator="containsText" text="Yes">
      <formula>NOT(ISERROR(SEARCH("Yes",D2)))</formula>
    </cfRule>
  </conditionalFormatting>
  <dataValidations count="1">
    <dataValidation type="list" allowBlank="1" showInputMessage="1" showErrorMessage="1" sqref="D2:D1048576" xr:uid="{9CBB6845-181F-C441-BF28-25478559D739}">
      <formula1>"Yes"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0AD45-6A8E-B642-B441-251815FC196C}">
  <dimension ref="A1:AM1048574"/>
  <sheetViews>
    <sheetView zoomScale="69" zoomScaleNormal="50" workbookViewId="0">
      <pane xSplit="3" topLeftCell="D1" activePane="topRight" state="frozen"/>
      <selection pane="topRight" activeCell="Z25" sqref="Z25"/>
    </sheetView>
  </sheetViews>
  <sheetFormatPr defaultColWidth="10.796875" defaultRowHeight="15.6"/>
  <cols>
    <col min="1" max="1" width="41.19921875" style="8" bestFit="1" customWidth="1"/>
    <col min="2" max="2" width="17.796875" style="8" bestFit="1" customWidth="1"/>
    <col min="3" max="3" width="8.69921875" style="8" customWidth="1"/>
    <col min="4" max="6" width="10" style="8" customWidth="1"/>
    <col min="7" max="7" width="10.796875" style="13"/>
    <col min="8" max="8" width="10.796875" style="14"/>
    <col min="9" max="9" width="10.796875" style="28"/>
    <col min="10" max="11" width="10.796875" style="10"/>
    <col min="12" max="12" width="10.796875" style="13"/>
    <col min="13" max="13" width="10.796875" style="14"/>
    <col min="14" max="14" width="10.796875" style="28"/>
    <col min="15" max="16" width="10.796875" style="10"/>
    <col min="17" max="17" width="10.796875" style="13"/>
    <col min="18" max="18" width="10.796875" style="14"/>
    <col min="19" max="19" width="10.796875" style="28"/>
    <col min="20" max="21" width="10.796875" style="10"/>
    <col min="22" max="22" width="10.796875" style="13"/>
    <col min="23" max="23" width="10.796875" style="14"/>
    <col min="24" max="24" width="10.796875" style="28"/>
    <col min="25" max="26" width="10.796875" style="10"/>
    <col min="27" max="27" width="10.796875" style="13"/>
    <col min="28" max="28" width="10.796875" style="14"/>
    <col min="29" max="29" width="10.796875" style="28"/>
    <col min="30" max="31" width="10.796875" style="10"/>
    <col min="32" max="32" width="10.796875" style="13"/>
    <col min="33" max="33" width="10.796875" style="14"/>
    <col min="34" max="34" width="10.796875" style="28"/>
    <col min="35" max="37" width="10.796875" style="13"/>
    <col min="38" max="38" width="10.796875" style="14"/>
    <col min="39" max="39" width="10.796875" style="28"/>
    <col min="40" max="16384" width="10.796875" style="8"/>
  </cols>
  <sheetData>
    <row r="1" spans="1:39" s="7" customFormat="1" ht="120.6">
      <c r="A1" s="7" t="s">
        <v>0</v>
      </c>
      <c r="B1" s="7" t="s">
        <v>1</v>
      </c>
      <c r="C1" s="7" t="s">
        <v>32</v>
      </c>
      <c r="D1" s="7" t="s">
        <v>28</v>
      </c>
      <c r="E1" s="7" t="s">
        <v>30</v>
      </c>
      <c r="F1" s="7" t="s">
        <v>31</v>
      </c>
      <c r="G1" s="11" t="s">
        <v>29</v>
      </c>
      <c r="H1" s="12" t="s">
        <v>2</v>
      </c>
      <c r="I1" s="29" t="s">
        <v>4</v>
      </c>
      <c r="J1" s="9" t="s">
        <v>34</v>
      </c>
      <c r="K1" s="9" t="s">
        <v>35</v>
      </c>
      <c r="L1" s="11" t="s">
        <v>33</v>
      </c>
      <c r="M1" s="12" t="s">
        <v>2</v>
      </c>
      <c r="N1" s="29" t="s">
        <v>6</v>
      </c>
      <c r="O1" s="9" t="s">
        <v>36</v>
      </c>
      <c r="P1" s="9" t="s">
        <v>37</v>
      </c>
      <c r="Q1" s="11" t="s">
        <v>38</v>
      </c>
      <c r="R1" s="12" t="s">
        <v>2</v>
      </c>
      <c r="S1" s="29" t="s">
        <v>8</v>
      </c>
      <c r="T1" s="9" t="s">
        <v>39</v>
      </c>
      <c r="U1" s="9" t="s">
        <v>40</v>
      </c>
      <c r="V1" s="11" t="s">
        <v>41</v>
      </c>
      <c r="W1" s="12" t="s">
        <v>2</v>
      </c>
      <c r="X1" s="29" t="s">
        <v>10</v>
      </c>
      <c r="Y1" s="9" t="s">
        <v>42</v>
      </c>
      <c r="Z1" s="9" t="s">
        <v>43</v>
      </c>
      <c r="AA1" s="11" t="s">
        <v>44</v>
      </c>
      <c r="AB1" s="12" t="s">
        <v>2</v>
      </c>
      <c r="AC1" s="29" t="s">
        <v>12</v>
      </c>
      <c r="AD1" s="9" t="s">
        <v>45</v>
      </c>
      <c r="AE1" s="9" t="s">
        <v>46</v>
      </c>
      <c r="AF1" s="11" t="s">
        <v>47</v>
      </c>
      <c r="AG1" s="12" t="s">
        <v>2</v>
      </c>
      <c r="AH1" s="29" t="s">
        <v>14</v>
      </c>
      <c r="AI1" s="11" t="s">
        <v>48</v>
      </c>
      <c r="AJ1" s="11" t="s">
        <v>49</v>
      </c>
      <c r="AK1" s="11" t="s">
        <v>51</v>
      </c>
      <c r="AL1" s="12" t="s">
        <v>2</v>
      </c>
      <c r="AM1" s="29" t="s">
        <v>50</v>
      </c>
    </row>
    <row r="2" spans="1:39">
      <c r="A2" s="15" t="s">
        <v>81</v>
      </c>
      <c r="B2" t="s">
        <v>87</v>
      </c>
      <c r="C2" s="8">
        <v>1</v>
      </c>
      <c r="E2" s="10">
        <v>8</v>
      </c>
      <c r="F2" s="10">
        <v>2.8</v>
      </c>
      <c r="G2" s="13">
        <f>E2+F2</f>
        <v>10.8</v>
      </c>
      <c r="H2" s="14">
        <f t="shared" ref="H2:H15" si="0">RANK(G2, $G$2:$G$98, 0)</f>
        <v>2</v>
      </c>
      <c r="I2" s="28">
        <f>IFERROR((G2/'League Calculation'!B$4)*100, "")</f>
        <v>92.307692307692321</v>
      </c>
      <c r="J2" s="10">
        <v>0</v>
      </c>
      <c r="K2" s="10">
        <v>0</v>
      </c>
      <c r="L2" s="13">
        <f>J2+K2</f>
        <v>0</v>
      </c>
      <c r="M2" s="14">
        <f t="shared" ref="M2:M15" si="1">RANK(L2,$L$2:$L$998)</f>
        <v>3</v>
      </c>
      <c r="N2" s="28">
        <f>IFERROR((L2/'League Calculation'!F$4)*100, "")</f>
        <v>0</v>
      </c>
      <c r="O2" s="10">
        <v>3.6</v>
      </c>
      <c r="P2" s="10">
        <v>1.9</v>
      </c>
      <c r="Q2" s="13">
        <f>O2+P2</f>
        <v>5.5</v>
      </c>
      <c r="R2" s="14">
        <f t="shared" ref="R2:R15" si="2">RANK(Q2,$Q$2:$Q$998, 0)</f>
        <v>4</v>
      </c>
      <c r="S2" s="28">
        <f>IFERROR((Q2/'League Calculation'!G$4)*100, "")</f>
        <v>49.549549549549546</v>
      </c>
      <c r="T2" s="10">
        <v>9.4</v>
      </c>
      <c r="U2" s="10">
        <v>2.8</v>
      </c>
      <c r="V2" s="13">
        <f>T2+U2</f>
        <v>12.2</v>
      </c>
      <c r="W2" s="14">
        <f t="shared" ref="W2:W15" si="3">RANK(V2,$V$2:$V$998, 0)</f>
        <v>5</v>
      </c>
      <c r="X2" s="28">
        <f>IFERROR((V2/'League Calculation'!C$4)*100, "")</f>
        <v>95.312499999999986</v>
      </c>
      <c r="Y2" s="10">
        <v>6.4</v>
      </c>
      <c r="Z2" s="10">
        <v>2.7</v>
      </c>
      <c r="AA2" s="13">
        <f>Y2+Z2</f>
        <v>9.1000000000000014</v>
      </c>
      <c r="AB2" s="14">
        <f t="shared" ref="AB2:AB15" si="4">RANK(AA2,$AA$2:$AA$5998, 0)</f>
        <v>3</v>
      </c>
      <c r="AC2" s="28">
        <f>IFERROR((AA2/'League Calculation'!E$4)*100, "")</f>
        <v>79.824561403508781</v>
      </c>
      <c r="AD2" s="10">
        <v>0</v>
      </c>
      <c r="AE2" s="10">
        <v>0</v>
      </c>
      <c r="AF2" s="13">
        <f>AD2+AE2</f>
        <v>0</v>
      </c>
      <c r="AG2" s="14">
        <f t="shared" ref="AG2:AG15" si="5">RANK(AF2,$AF$2:$AF$5998, 0)</f>
        <v>3</v>
      </c>
      <c r="AH2" s="28">
        <f>IFERROR((AF2/'League Calculation'!D$4)*100, "")</f>
        <v>0</v>
      </c>
      <c r="AI2" s="13">
        <f>E2+J2+O2+T2+Y2+AD2</f>
        <v>27.4</v>
      </c>
      <c r="AJ2" s="13">
        <f>F2+K2+P2+U2+Z2+AE2</f>
        <v>10.199999999999999</v>
      </c>
      <c r="AK2" s="13">
        <f>AI2+AJ2</f>
        <v>37.599999999999994</v>
      </c>
      <c r="AL2" s="14">
        <f t="shared" ref="AL2:AL15" si="6">RANK(AK2,$AK$2:$AK$59998, 0)</f>
        <v>3</v>
      </c>
      <c r="AM2" s="28">
        <f>IFERROR((AK2/'League Calculation'!J$4)*100, "")</f>
        <v>84.684684684684669</v>
      </c>
    </row>
    <row r="3" spans="1:39">
      <c r="A3" s="15" t="s">
        <v>82</v>
      </c>
      <c r="B3" t="s">
        <v>88</v>
      </c>
      <c r="C3" s="8">
        <v>2</v>
      </c>
      <c r="E3" s="10">
        <v>3.4</v>
      </c>
      <c r="F3" s="10">
        <v>3.2</v>
      </c>
      <c r="G3" s="13">
        <f t="shared" ref="G3:G15" si="7">E3+F3</f>
        <v>6.6</v>
      </c>
      <c r="H3" s="14">
        <f t="shared" si="0"/>
        <v>9</v>
      </c>
      <c r="I3" s="28">
        <f>IFERROR((G3/'League Calculation'!B$4)*100, "")</f>
        <v>56.410256410256409</v>
      </c>
      <c r="J3" s="10">
        <v>3.6</v>
      </c>
      <c r="K3" s="10">
        <v>2.4</v>
      </c>
      <c r="L3" s="13">
        <f t="shared" ref="L3:L15" si="8">J3+K3</f>
        <v>6</v>
      </c>
      <c r="M3" s="14">
        <f t="shared" si="1"/>
        <v>1</v>
      </c>
      <c r="N3" s="28">
        <f>IFERROR((L3/'League Calculation'!F$4)*100, "")</f>
        <v>100</v>
      </c>
      <c r="O3" s="10">
        <v>0</v>
      </c>
      <c r="P3" s="10">
        <v>0</v>
      </c>
      <c r="Q3" s="13">
        <f t="shared" ref="Q3:Q15" si="9">O3+P3</f>
        <v>0</v>
      </c>
      <c r="R3" s="14">
        <f t="shared" si="2"/>
        <v>8</v>
      </c>
      <c r="S3" s="28">
        <f>IFERROR((Q3/'League Calculation'!G$4)*100, "")</f>
        <v>0</v>
      </c>
      <c r="T3" s="10">
        <v>0</v>
      </c>
      <c r="U3" s="10">
        <v>0</v>
      </c>
      <c r="V3" s="13">
        <f t="shared" ref="V3:V11" si="10">T3+U3</f>
        <v>0</v>
      </c>
      <c r="W3" s="14">
        <f t="shared" si="3"/>
        <v>11</v>
      </c>
      <c r="X3" s="28">
        <f>IFERROR((V3/'League Calculation'!C$4)*100, "")</f>
        <v>0</v>
      </c>
      <c r="Y3" s="10">
        <v>6.7</v>
      </c>
      <c r="Z3" s="10">
        <v>2.2000000000000002</v>
      </c>
      <c r="AA3" s="13">
        <f t="shared" ref="AA3:AA15" si="11">Y3+Z3</f>
        <v>8.9</v>
      </c>
      <c r="AB3" s="14">
        <f t="shared" si="4"/>
        <v>4</v>
      </c>
      <c r="AC3" s="28">
        <f>IFERROR((AA3/'League Calculation'!E$4)*100, "")</f>
        <v>78.070175438596493</v>
      </c>
      <c r="AD3" s="10">
        <v>0</v>
      </c>
      <c r="AE3" s="10">
        <v>0</v>
      </c>
      <c r="AF3" s="13">
        <f t="shared" ref="AF3:AF15" si="12">AD3+AE3</f>
        <v>0</v>
      </c>
      <c r="AG3" s="14">
        <f t="shared" si="5"/>
        <v>3</v>
      </c>
      <c r="AH3" s="28">
        <f>IFERROR((AF3/'League Calculation'!D$4)*100, "")</f>
        <v>0</v>
      </c>
      <c r="AI3" s="13">
        <f t="shared" ref="AI3:AI11" si="13">E3+J3+O3+T3+Y3+AD3</f>
        <v>13.7</v>
      </c>
      <c r="AJ3" s="13">
        <f t="shared" ref="AJ3:AJ15" si="14">F3+K3+P3+U3+Z3+AE3</f>
        <v>7.8</v>
      </c>
      <c r="AK3" s="13">
        <f t="shared" ref="AK3:AK15" si="15">AI3+AJ3</f>
        <v>21.5</v>
      </c>
      <c r="AL3" s="14">
        <f t="shared" si="6"/>
        <v>10</v>
      </c>
      <c r="AM3" s="28">
        <f>IFERROR((AK3/'League Calculation'!J$4)*100, "")</f>
        <v>48.423423423423415</v>
      </c>
    </row>
    <row r="4" spans="1:39">
      <c r="A4" s="15" t="s">
        <v>83</v>
      </c>
      <c r="B4" t="s">
        <v>90</v>
      </c>
      <c r="C4" s="8">
        <v>3</v>
      </c>
      <c r="E4" s="10">
        <v>0</v>
      </c>
      <c r="F4" s="10">
        <v>0</v>
      </c>
      <c r="G4" s="13">
        <f t="shared" si="7"/>
        <v>0</v>
      </c>
      <c r="H4" s="14">
        <f t="shared" si="0"/>
        <v>11</v>
      </c>
      <c r="I4" s="28">
        <f>IFERROR((G4/'League Calculation'!B$4)*100, "")</f>
        <v>0</v>
      </c>
      <c r="J4" s="10">
        <v>0</v>
      </c>
      <c r="K4" s="10">
        <v>0</v>
      </c>
      <c r="L4" s="13">
        <f t="shared" si="8"/>
        <v>0</v>
      </c>
      <c r="M4" s="14">
        <f t="shared" si="1"/>
        <v>3</v>
      </c>
      <c r="N4" s="28">
        <f>IFERROR((L4/'League Calculation'!F$4)*100, "")</f>
        <v>0</v>
      </c>
      <c r="O4" s="10">
        <v>0</v>
      </c>
      <c r="P4" s="10">
        <v>0</v>
      </c>
      <c r="Q4" s="13">
        <f t="shared" si="9"/>
        <v>0</v>
      </c>
      <c r="R4" s="14">
        <f t="shared" si="2"/>
        <v>8</v>
      </c>
      <c r="S4" s="28">
        <f>IFERROR((Q4/'League Calculation'!G$4)*100, "")</f>
        <v>0</v>
      </c>
      <c r="T4" s="10">
        <v>8.6999999999999993</v>
      </c>
      <c r="U4" s="10">
        <v>2</v>
      </c>
      <c r="V4" s="13">
        <f t="shared" si="10"/>
        <v>10.7</v>
      </c>
      <c r="W4" s="14">
        <f t="shared" si="3"/>
        <v>9</v>
      </c>
      <c r="X4" s="28">
        <f>IFERROR((V4/'League Calculation'!C$4)*100, "")</f>
        <v>83.593749999999986</v>
      </c>
      <c r="Y4" s="10">
        <v>6.3</v>
      </c>
      <c r="Z4" s="10">
        <v>2.6</v>
      </c>
      <c r="AA4" s="13">
        <f t="shared" si="11"/>
        <v>8.9</v>
      </c>
      <c r="AB4" s="14">
        <f t="shared" si="4"/>
        <v>4</v>
      </c>
      <c r="AC4" s="28">
        <f>IFERROR((AA4/'League Calculation'!E$4)*100, "")</f>
        <v>78.070175438596493</v>
      </c>
      <c r="AD4" s="10">
        <v>7</v>
      </c>
      <c r="AE4" s="10">
        <v>1.7</v>
      </c>
      <c r="AF4" s="13">
        <f t="shared" si="12"/>
        <v>8.6999999999999993</v>
      </c>
      <c r="AG4" s="14">
        <f t="shared" si="5"/>
        <v>1</v>
      </c>
      <c r="AH4" s="28">
        <f>IFERROR((AF4/'League Calculation'!D$4)*100, "")</f>
        <v>100</v>
      </c>
      <c r="AI4" s="13">
        <f t="shared" si="13"/>
        <v>22</v>
      </c>
      <c r="AJ4" s="13">
        <f t="shared" si="14"/>
        <v>6.3</v>
      </c>
      <c r="AK4" s="13">
        <f t="shared" si="15"/>
        <v>28.3</v>
      </c>
      <c r="AL4" s="14">
        <f t="shared" si="6"/>
        <v>6</v>
      </c>
      <c r="AM4" s="28">
        <f>IFERROR((AK4/'League Calculation'!J$4)*100, "")</f>
        <v>63.738738738738732</v>
      </c>
    </row>
    <row r="5" spans="1:39">
      <c r="A5" s="15" t="s">
        <v>69</v>
      </c>
      <c r="B5" t="s">
        <v>91</v>
      </c>
      <c r="C5" s="8">
        <v>4</v>
      </c>
      <c r="E5" s="10">
        <v>7.2</v>
      </c>
      <c r="F5" s="10">
        <v>3.3</v>
      </c>
      <c r="G5" s="13">
        <f t="shared" si="7"/>
        <v>10.5</v>
      </c>
      <c r="H5" s="14">
        <f t="shared" si="0"/>
        <v>5</v>
      </c>
      <c r="I5" s="28">
        <f>IFERROR((G5/'League Calculation'!B$4)*100, "")</f>
        <v>89.743589743589752</v>
      </c>
      <c r="J5" s="10">
        <v>0</v>
      </c>
      <c r="K5" s="10">
        <v>0</v>
      </c>
      <c r="L5" s="13">
        <f t="shared" si="8"/>
        <v>0</v>
      </c>
      <c r="M5" s="14">
        <f t="shared" si="1"/>
        <v>3</v>
      </c>
      <c r="N5" s="28">
        <f>IFERROR((L5/'League Calculation'!F$4)*100, "")</f>
        <v>0</v>
      </c>
      <c r="O5" s="10">
        <v>1.7</v>
      </c>
      <c r="P5" s="10">
        <v>1.4</v>
      </c>
      <c r="Q5" s="13">
        <f t="shared" si="9"/>
        <v>3.0999999999999996</v>
      </c>
      <c r="R5" s="14">
        <f t="shared" si="2"/>
        <v>7</v>
      </c>
      <c r="S5" s="28">
        <f>IFERROR((Q5/'League Calculation'!G$4)*100, "")</f>
        <v>27.927927927927922</v>
      </c>
      <c r="T5" s="10">
        <v>9.1999999999999993</v>
      </c>
      <c r="U5" s="10">
        <v>2.2000000000000002</v>
      </c>
      <c r="V5" s="13">
        <f t="shared" si="10"/>
        <v>11.399999999999999</v>
      </c>
      <c r="W5" s="14">
        <f t="shared" si="3"/>
        <v>7</v>
      </c>
      <c r="X5" s="28">
        <f>IFERROR((V5/'League Calculation'!C$4)*100, "")</f>
        <v>89.062499999999986</v>
      </c>
      <c r="Y5" s="10">
        <v>1.7</v>
      </c>
      <c r="Z5" s="10">
        <v>1.4</v>
      </c>
      <c r="AA5" s="13">
        <f t="shared" si="11"/>
        <v>3.0999999999999996</v>
      </c>
      <c r="AB5" s="14">
        <f t="shared" si="4"/>
        <v>8</v>
      </c>
      <c r="AC5" s="28">
        <f>IFERROR((AA5/'League Calculation'!E$4)*100, "")</f>
        <v>27.192982456140346</v>
      </c>
      <c r="AD5" s="10">
        <v>0</v>
      </c>
      <c r="AE5" s="10">
        <v>0</v>
      </c>
      <c r="AF5" s="13">
        <f t="shared" si="12"/>
        <v>0</v>
      </c>
      <c r="AG5" s="14">
        <f t="shared" si="5"/>
        <v>3</v>
      </c>
      <c r="AH5" s="28">
        <f>IFERROR((AF5/'League Calculation'!D$4)*100, "")</f>
        <v>0</v>
      </c>
      <c r="AI5" s="13">
        <f t="shared" si="13"/>
        <v>19.8</v>
      </c>
      <c r="AJ5" s="13">
        <f t="shared" si="14"/>
        <v>8.2999999999999989</v>
      </c>
      <c r="AK5" s="13">
        <f t="shared" si="15"/>
        <v>28.1</v>
      </c>
      <c r="AL5" s="14">
        <f t="shared" si="6"/>
        <v>7</v>
      </c>
      <c r="AM5" s="28">
        <f>IFERROR((AK5/'League Calculation'!J$4)*100, "")</f>
        <v>63.288288288288285</v>
      </c>
    </row>
    <row r="6" spans="1:39">
      <c r="A6" s="15" t="s">
        <v>84</v>
      </c>
      <c r="B6" t="s">
        <v>92</v>
      </c>
      <c r="C6" s="8">
        <v>5</v>
      </c>
      <c r="E6" s="10">
        <v>6.9</v>
      </c>
      <c r="F6" s="10">
        <v>3.7</v>
      </c>
      <c r="G6" s="13">
        <f t="shared" si="7"/>
        <v>10.600000000000001</v>
      </c>
      <c r="H6" s="14">
        <f t="shared" si="0"/>
        <v>3</v>
      </c>
      <c r="I6" s="28">
        <f>IFERROR((G6/'League Calculation'!B$4)*100, "")</f>
        <v>90.598290598290617</v>
      </c>
      <c r="J6" s="10">
        <v>0</v>
      </c>
      <c r="K6" s="10">
        <v>0</v>
      </c>
      <c r="L6" s="13">
        <f t="shared" si="8"/>
        <v>0</v>
      </c>
      <c r="M6" s="14">
        <f t="shared" si="1"/>
        <v>3</v>
      </c>
      <c r="N6" s="28">
        <f>IFERROR((L6/'League Calculation'!F$4)*100, "")</f>
        <v>0</v>
      </c>
      <c r="O6" s="10">
        <v>0</v>
      </c>
      <c r="P6" s="10">
        <v>0</v>
      </c>
      <c r="Q6" s="13">
        <f t="shared" si="9"/>
        <v>0</v>
      </c>
      <c r="R6" s="14">
        <f t="shared" si="2"/>
        <v>8</v>
      </c>
      <c r="S6" s="28">
        <f>IFERROR((Q6/'League Calculation'!G$4)*100, "")</f>
        <v>0</v>
      </c>
      <c r="T6" s="10">
        <v>9.4</v>
      </c>
      <c r="U6" s="10">
        <v>3.2</v>
      </c>
      <c r="V6" s="13">
        <f t="shared" si="10"/>
        <v>12.600000000000001</v>
      </c>
      <c r="W6" s="14">
        <f t="shared" si="3"/>
        <v>2</v>
      </c>
      <c r="X6" s="28">
        <f>IFERROR((V6/'League Calculation'!C$4)*100, "")</f>
        <v>98.437500000000014</v>
      </c>
      <c r="Y6" s="10">
        <v>7.6</v>
      </c>
      <c r="Z6" s="10">
        <v>1.3</v>
      </c>
      <c r="AA6" s="13">
        <f t="shared" si="11"/>
        <v>8.9</v>
      </c>
      <c r="AB6" s="14">
        <f t="shared" si="4"/>
        <v>4</v>
      </c>
      <c r="AC6" s="28">
        <f>IFERROR((AA6/'League Calculation'!E$4)*100, "")</f>
        <v>78.070175438596493</v>
      </c>
      <c r="AD6" s="10">
        <v>0</v>
      </c>
      <c r="AE6" s="10">
        <v>0</v>
      </c>
      <c r="AF6" s="13">
        <f t="shared" si="12"/>
        <v>0</v>
      </c>
      <c r="AG6" s="14">
        <f t="shared" si="5"/>
        <v>3</v>
      </c>
      <c r="AH6" s="28">
        <f>IFERROR((AF6/'League Calculation'!D$4)*100, "")</f>
        <v>0</v>
      </c>
      <c r="AI6" s="13">
        <f t="shared" si="13"/>
        <v>23.9</v>
      </c>
      <c r="AJ6" s="13">
        <f t="shared" si="14"/>
        <v>8.2000000000000011</v>
      </c>
      <c r="AK6" s="13">
        <f t="shared" si="15"/>
        <v>32.1</v>
      </c>
      <c r="AL6" s="14">
        <f t="shared" si="6"/>
        <v>4</v>
      </c>
      <c r="AM6" s="28">
        <f>IFERROR((AK6/'League Calculation'!J$4)*100, "")</f>
        <v>72.297297297297291</v>
      </c>
    </row>
    <row r="7" spans="1:39">
      <c r="A7" s="15" t="s">
        <v>85</v>
      </c>
      <c r="B7" t="s">
        <v>93</v>
      </c>
      <c r="C7" s="8">
        <v>6</v>
      </c>
      <c r="E7" s="10">
        <v>0</v>
      </c>
      <c r="F7" s="10">
        <v>0</v>
      </c>
      <c r="G7" s="13">
        <f t="shared" si="7"/>
        <v>0</v>
      </c>
      <c r="H7" s="14">
        <f t="shared" si="0"/>
        <v>11</v>
      </c>
      <c r="I7" s="28">
        <f>IFERROR((G7/'League Calculation'!B$4)*100, "")</f>
        <v>0</v>
      </c>
      <c r="J7" s="10">
        <v>0</v>
      </c>
      <c r="K7" s="10">
        <v>0</v>
      </c>
      <c r="L7" s="13">
        <f t="shared" si="8"/>
        <v>0</v>
      </c>
      <c r="M7" s="14">
        <f t="shared" si="1"/>
        <v>3</v>
      </c>
      <c r="N7" s="28">
        <f>IFERROR((L7/'League Calculation'!F$4)*100, "")</f>
        <v>0</v>
      </c>
      <c r="O7" s="10">
        <v>0</v>
      </c>
      <c r="P7" s="10">
        <v>0</v>
      </c>
      <c r="Q7" s="13">
        <f t="shared" si="9"/>
        <v>0</v>
      </c>
      <c r="R7" s="14">
        <f t="shared" si="2"/>
        <v>8</v>
      </c>
      <c r="S7" s="28">
        <f>IFERROR((Q7/'League Calculation'!G$4)*100, "")</f>
        <v>0</v>
      </c>
      <c r="T7" s="10">
        <v>0</v>
      </c>
      <c r="U7" s="10">
        <v>0</v>
      </c>
      <c r="V7" s="13">
        <f t="shared" si="10"/>
        <v>0</v>
      </c>
      <c r="W7" s="14">
        <f t="shared" si="3"/>
        <v>11</v>
      </c>
      <c r="X7" s="28">
        <f>IFERROR((V7/'League Calculation'!C$4)*100, "")</f>
        <v>0</v>
      </c>
      <c r="Y7" s="10">
        <v>0</v>
      </c>
      <c r="Z7" s="10">
        <v>0</v>
      </c>
      <c r="AA7" s="13">
        <f t="shared" si="11"/>
        <v>0</v>
      </c>
      <c r="AB7" s="14">
        <f t="shared" si="4"/>
        <v>9</v>
      </c>
      <c r="AC7" s="28">
        <f>IFERROR((AA7/'League Calculation'!E$4)*100, "")</f>
        <v>0</v>
      </c>
      <c r="AD7" s="10">
        <v>0</v>
      </c>
      <c r="AE7" s="10">
        <v>0</v>
      </c>
      <c r="AF7" s="13">
        <f t="shared" si="12"/>
        <v>0</v>
      </c>
      <c r="AG7" s="14">
        <f t="shared" si="5"/>
        <v>3</v>
      </c>
      <c r="AH7" s="28">
        <f>IFERROR((AF7/'League Calculation'!D$4)*100, "")</f>
        <v>0</v>
      </c>
      <c r="AI7" s="13">
        <f t="shared" si="13"/>
        <v>0</v>
      </c>
      <c r="AJ7" s="13">
        <f t="shared" si="14"/>
        <v>0</v>
      </c>
      <c r="AK7" s="13">
        <f t="shared" si="15"/>
        <v>0</v>
      </c>
      <c r="AL7" s="14">
        <f t="shared" si="6"/>
        <v>14</v>
      </c>
      <c r="AM7" s="28">
        <f>IFERROR((AK7/'League Calculation'!J$4)*100, "")</f>
        <v>0</v>
      </c>
    </row>
    <row r="8" spans="1:39">
      <c r="A8" s="15" t="s">
        <v>86</v>
      </c>
      <c r="B8" t="s">
        <v>94</v>
      </c>
      <c r="C8" s="8">
        <v>7</v>
      </c>
      <c r="E8" s="10">
        <v>6.7</v>
      </c>
      <c r="F8" s="10">
        <v>3.4</v>
      </c>
      <c r="G8" s="13">
        <f t="shared" si="7"/>
        <v>10.1</v>
      </c>
      <c r="H8" s="14">
        <f t="shared" si="0"/>
        <v>8</v>
      </c>
      <c r="I8" s="28">
        <f>IFERROR((G8/'League Calculation'!B$4)*100, "")</f>
        <v>86.324786324786331</v>
      </c>
      <c r="J8" s="10">
        <v>0</v>
      </c>
      <c r="K8" s="10">
        <v>0</v>
      </c>
      <c r="L8" s="13">
        <f t="shared" si="8"/>
        <v>0</v>
      </c>
      <c r="M8" s="14">
        <f t="shared" si="1"/>
        <v>3</v>
      </c>
      <c r="N8" s="28">
        <f>IFERROR((L8/'League Calculation'!F$4)*100, "")</f>
        <v>0</v>
      </c>
      <c r="O8" s="10">
        <v>3.6</v>
      </c>
      <c r="P8" s="10">
        <v>1.8</v>
      </c>
      <c r="Q8" s="13">
        <f t="shared" si="9"/>
        <v>5.4</v>
      </c>
      <c r="R8" s="14">
        <f t="shared" si="2"/>
        <v>5</v>
      </c>
      <c r="S8" s="28">
        <f>IFERROR((Q8/'League Calculation'!G$4)*100, "")</f>
        <v>48.648648648648646</v>
      </c>
      <c r="T8" s="10">
        <v>9.3000000000000007</v>
      </c>
      <c r="U8" s="10">
        <v>3.2</v>
      </c>
      <c r="V8" s="13">
        <f t="shared" si="10"/>
        <v>12.5</v>
      </c>
      <c r="W8" s="14">
        <f t="shared" si="3"/>
        <v>4</v>
      </c>
      <c r="X8" s="28">
        <f>IFERROR((V8/'League Calculation'!C$4)*100, "")</f>
        <v>97.65625</v>
      </c>
      <c r="Y8" s="10">
        <v>0</v>
      </c>
      <c r="Z8" s="10">
        <v>0</v>
      </c>
      <c r="AA8" s="13">
        <f t="shared" si="11"/>
        <v>0</v>
      </c>
      <c r="AB8" s="14">
        <f t="shared" si="4"/>
        <v>9</v>
      </c>
      <c r="AC8" s="28">
        <f>IFERROR((AA8/'League Calculation'!E$4)*100, "")</f>
        <v>0</v>
      </c>
      <c r="AD8" s="10">
        <v>0</v>
      </c>
      <c r="AE8" s="10">
        <v>0</v>
      </c>
      <c r="AF8" s="13">
        <f t="shared" si="12"/>
        <v>0</v>
      </c>
      <c r="AG8" s="14">
        <f t="shared" si="5"/>
        <v>3</v>
      </c>
      <c r="AH8" s="28">
        <f>IFERROR((AF8/'League Calculation'!D$4)*100, "")</f>
        <v>0</v>
      </c>
      <c r="AI8" s="13">
        <f t="shared" si="13"/>
        <v>19.600000000000001</v>
      </c>
      <c r="AJ8" s="13">
        <f t="shared" si="14"/>
        <v>8.4</v>
      </c>
      <c r="AK8" s="13">
        <f t="shared" si="15"/>
        <v>28</v>
      </c>
      <c r="AL8" s="14">
        <f t="shared" si="6"/>
        <v>8</v>
      </c>
      <c r="AM8" s="28">
        <f>IFERROR((AK8/'League Calculation'!J$4)*100, "")</f>
        <v>63.063063063063055</v>
      </c>
    </row>
    <row r="9" spans="1:39">
      <c r="A9" s="15" t="s">
        <v>86</v>
      </c>
      <c r="B9" t="s">
        <v>95</v>
      </c>
      <c r="C9" s="8">
        <v>8</v>
      </c>
      <c r="E9" s="10">
        <v>0</v>
      </c>
      <c r="F9" s="10">
        <v>0</v>
      </c>
      <c r="G9" s="13">
        <f t="shared" si="7"/>
        <v>0</v>
      </c>
      <c r="H9" s="14">
        <f t="shared" si="0"/>
        <v>11</v>
      </c>
      <c r="I9" s="28">
        <f>IFERROR((G9/'League Calculation'!B$4)*100, "")</f>
        <v>0</v>
      </c>
      <c r="J9" s="10">
        <v>0</v>
      </c>
      <c r="K9" s="10">
        <v>0</v>
      </c>
      <c r="L9" s="13">
        <f t="shared" si="8"/>
        <v>0</v>
      </c>
      <c r="M9" s="14">
        <f t="shared" si="1"/>
        <v>3</v>
      </c>
      <c r="N9" s="28">
        <f>IFERROR((L9/'League Calculation'!F$4)*100, "")</f>
        <v>0</v>
      </c>
      <c r="O9" s="10">
        <v>3.9</v>
      </c>
      <c r="P9" s="10">
        <v>1.9</v>
      </c>
      <c r="Q9" s="13">
        <f t="shared" si="9"/>
        <v>5.8</v>
      </c>
      <c r="R9" s="14">
        <f t="shared" si="2"/>
        <v>3</v>
      </c>
      <c r="S9" s="28">
        <f>IFERROR((Q9/'League Calculation'!G$4)*100, "")</f>
        <v>52.252252252252241</v>
      </c>
      <c r="T9" s="10">
        <v>9</v>
      </c>
      <c r="U9" s="10">
        <v>1.6</v>
      </c>
      <c r="V9" s="13">
        <f t="shared" si="10"/>
        <v>10.6</v>
      </c>
      <c r="W9" s="14">
        <f t="shared" si="3"/>
        <v>10</v>
      </c>
      <c r="X9" s="28">
        <f>IFERROR((V9/'League Calculation'!C$4)*100, "")</f>
        <v>82.812499999999986</v>
      </c>
      <c r="Y9" s="10">
        <v>0</v>
      </c>
      <c r="Z9" s="10">
        <v>0</v>
      </c>
      <c r="AA9" s="13">
        <f t="shared" si="11"/>
        <v>0</v>
      </c>
      <c r="AB9" s="14">
        <f t="shared" si="4"/>
        <v>9</v>
      </c>
      <c r="AC9" s="28">
        <f>IFERROR((AA9/'League Calculation'!E$4)*100, "")</f>
        <v>0</v>
      </c>
      <c r="AD9" s="10">
        <v>5</v>
      </c>
      <c r="AE9" s="10">
        <v>1.7</v>
      </c>
      <c r="AF9" s="13">
        <f t="shared" si="12"/>
        <v>6.7</v>
      </c>
      <c r="AG9" s="14">
        <f t="shared" si="5"/>
        <v>2</v>
      </c>
      <c r="AH9" s="28">
        <f>IFERROR((AF9/'League Calculation'!D$4)*100, "")</f>
        <v>77.011494252873575</v>
      </c>
      <c r="AI9" s="13">
        <f t="shared" si="13"/>
        <v>17.899999999999999</v>
      </c>
      <c r="AJ9" s="13">
        <f t="shared" si="14"/>
        <v>5.2</v>
      </c>
      <c r="AK9" s="13">
        <f t="shared" si="15"/>
        <v>23.099999999999998</v>
      </c>
      <c r="AL9" s="14">
        <f t="shared" si="6"/>
        <v>9</v>
      </c>
      <c r="AM9" s="28">
        <f>IFERROR((AK9/'League Calculation'!J$4)*100, "")</f>
        <v>52.027027027027017</v>
      </c>
    </row>
    <row r="10" spans="1:39">
      <c r="A10" s="15" t="s">
        <v>67</v>
      </c>
      <c r="B10" t="s">
        <v>96</v>
      </c>
      <c r="C10" s="8">
        <v>9</v>
      </c>
      <c r="E10" s="10">
        <v>7.7</v>
      </c>
      <c r="F10" s="10">
        <v>2.9</v>
      </c>
      <c r="G10" s="13">
        <f t="shared" si="7"/>
        <v>10.6</v>
      </c>
      <c r="H10" s="14">
        <f t="shared" si="0"/>
        <v>4</v>
      </c>
      <c r="I10" s="28">
        <f>IFERROR((G10/'League Calculation'!B$4)*100, "")</f>
        <v>90.598290598290603</v>
      </c>
      <c r="J10" s="10">
        <v>0</v>
      </c>
      <c r="K10" s="10">
        <v>0</v>
      </c>
      <c r="L10" s="13">
        <f t="shared" si="8"/>
        <v>0</v>
      </c>
      <c r="M10" s="14">
        <f t="shared" si="1"/>
        <v>3</v>
      </c>
      <c r="N10" s="28">
        <f>IFERROR((L10/'League Calculation'!F$4)*100, "")</f>
        <v>0</v>
      </c>
      <c r="O10" s="10">
        <v>2.8</v>
      </c>
      <c r="P10" s="10">
        <v>1.7</v>
      </c>
      <c r="Q10" s="13">
        <f t="shared" si="9"/>
        <v>4.5</v>
      </c>
      <c r="R10" s="14">
        <f t="shared" si="2"/>
        <v>6</v>
      </c>
      <c r="S10" s="28">
        <f>IFERROR((Q10/'League Calculation'!G$4)*100, "")</f>
        <v>40.54054054054054</v>
      </c>
      <c r="T10" s="10">
        <v>9.4</v>
      </c>
      <c r="U10" s="10">
        <v>1.8</v>
      </c>
      <c r="V10" s="13">
        <f t="shared" si="10"/>
        <v>11.200000000000001</v>
      </c>
      <c r="W10" s="14">
        <f t="shared" si="3"/>
        <v>8</v>
      </c>
      <c r="X10" s="28">
        <f>IFERROR((V10/'League Calculation'!C$4)*100, "")</f>
        <v>87.5</v>
      </c>
      <c r="Y10" s="10">
        <v>3.2</v>
      </c>
      <c r="Z10" s="10">
        <v>1.7</v>
      </c>
      <c r="AA10" s="13">
        <f t="shared" si="11"/>
        <v>4.9000000000000004</v>
      </c>
      <c r="AB10" s="14">
        <f t="shared" si="4"/>
        <v>7</v>
      </c>
      <c r="AC10" s="28">
        <f>IFERROR((AA10/'League Calculation'!E$4)*100, "")</f>
        <v>42.982456140350877</v>
      </c>
      <c r="AD10" s="10">
        <v>0</v>
      </c>
      <c r="AE10" s="10">
        <v>0</v>
      </c>
      <c r="AF10" s="13">
        <f t="shared" si="12"/>
        <v>0</v>
      </c>
      <c r="AG10" s="14">
        <f t="shared" si="5"/>
        <v>3</v>
      </c>
      <c r="AH10" s="28">
        <f>IFERROR((AF10/'League Calculation'!D$4)*100, "")</f>
        <v>0</v>
      </c>
      <c r="AI10" s="13">
        <f t="shared" si="13"/>
        <v>23.099999999999998</v>
      </c>
      <c r="AJ10" s="13">
        <f t="shared" si="14"/>
        <v>8.1</v>
      </c>
      <c r="AK10" s="13">
        <f t="shared" si="15"/>
        <v>31.199999999999996</v>
      </c>
      <c r="AL10" s="14">
        <f t="shared" si="6"/>
        <v>5</v>
      </c>
      <c r="AM10" s="28">
        <f>IFERROR((AK10/'League Calculation'!J$4)*100, "")</f>
        <v>70.270270270270245</v>
      </c>
    </row>
    <row r="11" spans="1:39">
      <c r="A11" s="15" t="s">
        <v>67</v>
      </c>
      <c r="B11" t="s">
        <v>98</v>
      </c>
      <c r="C11" s="8">
        <v>11</v>
      </c>
      <c r="E11" s="10">
        <v>7.4</v>
      </c>
      <c r="F11" s="10">
        <v>3.1</v>
      </c>
      <c r="G11" s="13">
        <f t="shared" si="7"/>
        <v>10.5</v>
      </c>
      <c r="H11" s="14">
        <f t="shared" si="0"/>
        <v>5</v>
      </c>
      <c r="I11" s="28">
        <f>IFERROR((G11/'League Calculation'!B$4)*100, "")</f>
        <v>89.743589743589752</v>
      </c>
      <c r="J11" s="10">
        <v>0</v>
      </c>
      <c r="K11" s="10">
        <v>0</v>
      </c>
      <c r="L11" s="13">
        <f t="shared" si="8"/>
        <v>0</v>
      </c>
      <c r="M11" s="14">
        <f t="shared" si="1"/>
        <v>3</v>
      </c>
      <c r="N11" s="28">
        <f>IFERROR((L11/'League Calculation'!F$4)*100, "")</f>
        <v>0</v>
      </c>
      <c r="O11" s="10">
        <v>0</v>
      </c>
      <c r="P11" s="10">
        <v>0</v>
      </c>
      <c r="Q11" s="13">
        <f t="shared" si="9"/>
        <v>0</v>
      </c>
      <c r="R11" s="14">
        <f t="shared" si="2"/>
        <v>8</v>
      </c>
      <c r="S11" s="28">
        <f>IFERROR((Q11/'League Calculation'!G$4)*100, "")</f>
        <v>0</v>
      </c>
      <c r="T11" s="10">
        <v>0</v>
      </c>
      <c r="U11" s="10">
        <v>0</v>
      </c>
      <c r="V11" s="13">
        <f t="shared" si="10"/>
        <v>0</v>
      </c>
      <c r="W11" s="14">
        <f t="shared" si="3"/>
        <v>11</v>
      </c>
      <c r="X11" s="28">
        <f>IFERROR((V11/'League Calculation'!C$4)*100, "")</f>
        <v>0</v>
      </c>
      <c r="Y11" s="10">
        <v>0</v>
      </c>
      <c r="Z11" s="10">
        <v>0</v>
      </c>
      <c r="AA11" s="13">
        <f t="shared" si="11"/>
        <v>0</v>
      </c>
      <c r="AB11" s="14">
        <f t="shared" si="4"/>
        <v>9</v>
      </c>
      <c r="AC11" s="28">
        <f>IFERROR((AA11/'League Calculation'!E$4)*100, "")</f>
        <v>0</v>
      </c>
      <c r="AD11" s="10">
        <v>0</v>
      </c>
      <c r="AE11" s="10">
        <v>0</v>
      </c>
      <c r="AF11" s="13">
        <f t="shared" si="12"/>
        <v>0</v>
      </c>
      <c r="AG11" s="14">
        <f t="shared" si="5"/>
        <v>3</v>
      </c>
      <c r="AH11" s="28">
        <f>IFERROR((AF11/'League Calculation'!D$4)*100, "")</f>
        <v>0</v>
      </c>
      <c r="AI11" s="13">
        <f t="shared" si="13"/>
        <v>7.4</v>
      </c>
      <c r="AJ11" s="13">
        <f t="shared" si="14"/>
        <v>3.1</v>
      </c>
      <c r="AK11" s="13">
        <f t="shared" si="15"/>
        <v>10.5</v>
      </c>
      <c r="AL11" s="14">
        <f t="shared" si="6"/>
        <v>12</v>
      </c>
      <c r="AM11" s="28">
        <f>IFERROR((AK11/'League Calculation'!J$4)*100, "")</f>
        <v>23.648648648648646</v>
      </c>
    </row>
    <row r="12" spans="1:39">
      <c r="A12" s="15" t="s">
        <v>67</v>
      </c>
      <c r="B12" t="s">
        <v>99</v>
      </c>
      <c r="C12" s="8">
        <v>12</v>
      </c>
      <c r="E12" s="10">
        <v>0</v>
      </c>
      <c r="F12" s="10">
        <v>0</v>
      </c>
      <c r="G12" s="13">
        <f t="shared" si="7"/>
        <v>0</v>
      </c>
      <c r="H12" s="14">
        <f t="shared" si="0"/>
        <v>11</v>
      </c>
      <c r="I12" s="28">
        <f>IFERROR((G12/'League Calculation'!B$4)*100, "")</f>
        <v>0</v>
      </c>
      <c r="J12" s="10">
        <v>0</v>
      </c>
      <c r="K12" s="10">
        <v>0</v>
      </c>
      <c r="L12" s="13">
        <f t="shared" si="8"/>
        <v>0</v>
      </c>
      <c r="M12" s="14">
        <f t="shared" si="1"/>
        <v>3</v>
      </c>
      <c r="N12" s="28">
        <f>IFERROR((L12/'League Calculation'!F$4)*100, "")</f>
        <v>0</v>
      </c>
      <c r="O12" s="10">
        <v>7.3</v>
      </c>
      <c r="P12" s="10">
        <v>3</v>
      </c>
      <c r="Q12" s="13">
        <f t="shared" si="9"/>
        <v>10.3</v>
      </c>
      <c r="R12" s="14">
        <f t="shared" si="2"/>
        <v>2</v>
      </c>
      <c r="S12" s="28">
        <f>IFERROR((Q12/'League Calculation'!G$4)*100, "")</f>
        <v>92.792792792792795</v>
      </c>
      <c r="T12" s="10">
        <v>0</v>
      </c>
      <c r="U12" s="10">
        <v>0</v>
      </c>
      <c r="V12" s="13">
        <f>T12+U12</f>
        <v>0</v>
      </c>
      <c r="W12" s="14">
        <f t="shared" si="3"/>
        <v>11</v>
      </c>
      <c r="X12" s="28">
        <f>IFERROR((V12/'League Calculation'!C$4)*100, "")</f>
        <v>0</v>
      </c>
      <c r="Y12" s="10">
        <v>0</v>
      </c>
      <c r="Z12" s="10">
        <v>0</v>
      </c>
      <c r="AA12" s="13">
        <f t="shared" si="11"/>
        <v>0</v>
      </c>
      <c r="AB12" s="14">
        <f t="shared" si="4"/>
        <v>9</v>
      </c>
      <c r="AC12" s="28">
        <f>IFERROR((AA12/'League Calculation'!E$4)*100, "")</f>
        <v>0</v>
      </c>
      <c r="AD12" s="10">
        <v>0</v>
      </c>
      <c r="AE12" s="10">
        <v>0</v>
      </c>
      <c r="AF12" s="13">
        <f t="shared" si="12"/>
        <v>0</v>
      </c>
      <c r="AG12" s="14">
        <f t="shared" si="5"/>
        <v>3</v>
      </c>
      <c r="AH12" s="28">
        <f>IFERROR((AF12/'League Calculation'!D$4)*100, "")</f>
        <v>0</v>
      </c>
      <c r="AI12" s="13">
        <f>E12+J12+O12+T12+Y12+AD12</f>
        <v>7.3</v>
      </c>
      <c r="AJ12" s="13">
        <f t="shared" si="14"/>
        <v>3</v>
      </c>
      <c r="AK12" s="13">
        <f t="shared" si="15"/>
        <v>10.3</v>
      </c>
      <c r="AL12" s="14">
        <f t="shared" si="6"/>
        <v>13</v>
      </c>
      <c r="AM12" s="28">
        <f>IFERROR((AK12/'League Calculation'!J$4)*100, "")</f>
        <v>23.198198198198199</v>
      </c>
    </row>
    <row r="13" spans="1:39">
      <c r="A13" s="15" t="s">
        <v>67</v>
      </c>
      <c r="B13" t="s">
        <v>100</v>
      </c>
      <c r="C13" s="8">
        <v>13</v>
      </c>
      <c r="E13" s="10">
        <v>8.4</v>
      </c>
      <c r="F13" s="10">
        <v>3.3</v>
      </c>
      <c r="G13" s="13">
        <f t="shared" si="7"/>
        <v>11.7</v>
      </c>
      <c r="H13" s="14">
        <f t="shared" si="0"/>
        <v>1</v>
      </c>
      <c r="I13" s="28">
        <f>IFERROR((G13/'League Calculation'!B$4)*100, "")</f>
        <v>100</v>
      </c>
      <c r="J13" s="10">
        <v>0</v>
      </c>
      <c r="K13" s="10">
        <v>2.5</v>
      </c>
      <c r="L13" s="13">
        <f t="shared" si="8"/>
        <v>2.5</v>
      </c>
      <c r="M13" s="14">
        <f t="shared" si="1"/>
        <v>2</v>
      </c>
      <c r="N13" s="28">
        <f>IFERROR((L13/'League Calculation'!F$4)*100, "")</f>
        <v>41.666666666666671</v>
      </c>
      <c r="O13" s="10">
        <v>0</v>
      </c>
      <c r="P13" s="10">
        <v>0</v>
      </c>
      <c r="Q13" s="13">
        <f t="shared" si="9"/>
        <v>0</v>
      </c>
      <c r="R13" s="14">
        <f t="shared" si="2"/>
        <v>8</v>
      </c>
      <c r="S13" s="28">
        <f>IFERROR((Q13/'League Calculation'!G$4)*100, "")</f>
        <v>0</v>
      </c>
      <c r="T13" s="10">
        <v>9.4</v>
      </c>
      <c r="U13" s="10">
        <v>3.2</v>
      </c>
      <c r="V13" s="13">
        <f>T13+U13</f>
        <v>12.600000000000001</v>
      </c>
      <c r="W13" s="14">
        <f t="shared" si="3"/>
        <v>2</v>
      </c>
      <c r="X13" s="28">
        <f>IFERROR((V13/'League Calculation'!C$4)*100, "")</f>
        <v>98.437500000000014</v>
      </c>
      <c r="Y13" s="10">
        <v>8.8000000000000007</v>
      </c>
      <c r="Z13" s="10">
        <v>2.6</v>
      </c>
      <c r="AA13" s="13">
        <f t="shared" si="11"/>
        <v>11.4</v>
      </c>
      <c r="AB13" s="14">
        <f t="shared" si="4"/>
        <v>1</v>
      </c>
      <c r="AC13" s="28">
        <f>IFERROR((AA13/'League Calculation'!E$4)*100, "")</f>
        <v>100</v>
      </c>
      <c r="AD13" s="10">
        <v>0</v>
      </c>
      <c r="AE13" s="10">
        <v>0</v>
      </c>
      <c r="AF13" s="13">
        <f t="shared" si="12"/>
        <v>0</v>
      </c>
      <c r="AG13" s="14">
        <f t="shared" si="5"/>
        <v>3</v>
      </c>
      <c r="AH13" s="28">
        <f>IFERROR((AF13/'League Calculation'!D$4)*100, "")</f>
        <v>0</v>
      </c>
      <c r="AI13" s="13">
        <f>E13+J13+O13+T13+Y13+AD13</f>
        <v>26.6</v>
      </c>
      <c r="AJ13" s="13">
        <f t="shared" si="14"/>
        <v>11.6</v>
      </c>
      <c r="AK13" s="13">
        <f t="shared" si="15"/>
        <v>38.200000000000003</v>
      </c>
      <c r="AL13" s="14">
        <f t="shared" si="6"/>
        <v>2</v>
      </c>
      <c r="AM13" s="28">
        <f>IFERROR((AK13/'League Calculation'!J$4)*100, "")</f>
        <v>86.036036036036037</v>
      </c>
    </row>
    <row r="14" spans="1:39">
      <c r="A14" s="15" t="s">
        <v>67</v>
      </c>
      <c r="B14" t="s">
        <v>101</v>
      </c>
      <c r="C14" s="8">
        <v>14</v>
      </c>
      <c r="E14" s="10">
        <v>3.8</v>
      </c>
      <c r="F14" s="10">
        <v>2.6</v>
      </c>
      <c r="G14" s="13">
        <f t="shared" si="7"/>
        <v>6.4</v>
      </c>
      <c r="H14" s="14">
        <f t="shared" si="0"/>
        <v>10</v>
      </c>
      <c r="I14" s="28">
        <f>IFERROR((G14/'League Calculation'!B$4)*100, "")</f>
        <v>54.700854700854705</v>
      </c>
      <c r="J14" s="10">
        <v>0</v>
      </c>
      <c r="K14" s="10">
        <v>0</v>
      </c>
      <c r="L14" s="13">
        <f t="shared" si="8"/>
        <v>0</v>
      </c>
      <c r="M14" s="14">
        <f t="shared" si="1"/>
        <v>3</v>
      </c>
      <c r="N14" s="28">
        <f>IFERROR((L14/'League Calculation'!F$4)*100, "")</f>
        <v>0</v>
      </c>
      <c r="O14" s="10">
        <v>0</v>
      </c>
      <c r="P14" s="10">
        <v>0</v>
      </c>
      <c r="Q14" s="13">
        <f t="shared" si="9"/>
        <v>0</v>
      </c>
      <c r="R14" s="14">
        <f t="shared" si="2"/>
        <v>8</v>
      </c>
      <c r="S14" s="28">
        <f>IFERROR((Q14/'League Calculation'!G$4)*100, "")</f>
        <v>0</v>
      </c>
      <c r="T14" s="10">
        <v>9.1</v>
      </c>
      <c r="U14" s="10">
        <v>2.8</v>
      </c>
      <c r="V14" s="13">
        <f>T14+U14</f>
        <v>11.899999999999999</v>
      </c>
      <c r="W14" s="14">
        <f t="shared" si="3"/>
        <v>6</v>
      </c>
      <c r="X14" s="28">
        <f>IFERROR((V14/'League Calculation'!C$4)*100, "")</f>
        <v>92.968749999999986</v>
      </c>
      <c r="Y14" s="10">
        <v>0</v>
      </c>
      <c r="Z14" s="10">
        <v>0</v>
      </c>
      <c r="AA14" s="13">
        <f t="shared" si="11"/>
        <v>0</v>
      </c>
      <c r="AB14" s="14">
        <f t="shared" si="4"/>
        <v>9</v>
      </c>
      <c r="AC14" s="28">
        <f>IFERROR((AA14/'League Calculation'!E$4)*100, "")</f>
        <v>0</v>
      </c>
      <c r="AD14" s="10">
        <v>0</v>
      </c>
      <c r="AE14" s="10">
        <v>0</v>
      </c>
      <c r="AF14" s="13">
        <f t="shared" si="12"/>
        <v>0</v>
      </c>
      <c r="AG14" s="14">
        <f t="shared" si="5"/>
        <v>3</v>
      </c>
      <c r="AH14" s="28">
        <f>IFERROR((AF14/'League Calculation'!D$4)*100, "")</f>
        <v>0</v>
      </c>
      <c r="AI14" s="13">
        <f>E14+J14+O14+T14+Y14+AD14</f>
        <v>12.899999999999999</v>
      </c>
      <c r="AJ14" s="13">
        <f t="shared" si="14"/>
        <v>5.4</v>
      </c>
      <c r="AK14" s="13">
        <f t="shared" si="15"/>
        <v>18.299999999999997</v>
      </c>
      <c r="AL14" s="14">
        <f t="shared" si="6"/>
        <v>11</v>
      </c>
      <c r="AM14" s="28">
        <f>IFERROR((AK14/'League Calculation'!J$4)*100, "")</f>
        <v>41.216216216216203</v>
      </c>
    </row>
    <row r="15" spans="1:39">
      <c r="A15" s="15" t="s">
        <v>67</v>
      </c>
      <c r="B15" s="17" t="s">
        <v>258</v>
      </c>
      <c r="C15" s="8">
        <v>15</v>
      </c>
      <c r="E15" s="10">
        <v>7.1</v>
      </c>
      <c r="F15" s="10">
        <v>3.1</v>
      </c>
      <c r="G15" s="13">
        <f t="shared" si="7"/>
        <v>10.199999999999999</v>
      </c>
      <c r="H15" s="14">
        <f t="shared" si="0"/>
        <v>7</v>
      </c>
      <c r="I15" s="28">
        <f>IFERROR((G15/'League Calculation'!B$4)*100, "")</f>
        <v>87.179487179487182</v>
      </c>
      <c r="J15" s="10">
        <v>0</v>
      </c>
      <c r="K15" s="10">
        <v>0</v>
      </c>
      <c r="L15" s="13">
        <f t="shared" si="8"/>
        <v>0</v>
      </c>
      <c r="M15" s="14">
        <f t="shared" si="1"/>
        <v>3</v>
      </c>
      <c r="N15" s="28">
        <f>IFERROR((L15/'League Calculation'!F$4)*100, "")</f>
        <v>0</v>
      </c>
      <c r="O15" s="10">
        <v>8.8000000000000007</v>
      </c>
      <c r="P15" s="10">
        <v>2.2999999999999998</v>
      </c>
      <c r="Q15" s="13">
        <f t="shared" si="9"/>
        <v>11.100000000000001</v>
      </c>
      <c r="R15" s="14">
        <f t="shared" si="2"/>
        <v>1</v>
      </c>
      <c r="S15" s="28">
        <f>IFERROR((Q15/'League Calculation'!G$4)*100, "")</f>
        <v>100</v>
      </c>
      <c r="T15" s="10">
        <v>9.6</v>
      </c>
      <c r="U15" s="10">
        <v>3.2</v>
      </c>
      <c r="V15" s="13">
        <f>T15+U15</f>
        <v>12.8</v>
      </c>
      <c r="W15" s="14">
        <f t="shared" si="3"/>
        <v>1</v>
      </c>
      <c r="X15" s="28">
        <f>IFERROR((V15/'League Calculation'!C$4)*100, "")</f>
        <v>100</v>
      </c>
      <c r="Y15" s="10">
        <v>8</v>
      </c>
      <c r="Z15" s="10">
        <v>2.2999999999999998</v>
      </c>
      <c r="AA15" s="13">
        <f t="shared" si="11"/>
        <v>10.3</v>
      </c>
      <c r="AB15" s="14">
        <f t="shared" si="4"/>
        <v>2</v>
      </c>
      <c r="AC15" s="28">
        <f>IFERROR((AA15/'League Calculation'!E$4)*100, "")</f>
        <v>90.350877192982466</v>
      </c>
      <c r="AD15" s="10">
        <v>0</v>
      </c>
      <c r="AE15" s="10">
        <v>0</v>
      </c>
      <c r="AF15" s="13">
        <f t="shared" si="12"/>
        <v>0</v>
      </c>
      <c r="AG15" s="14">
        <f t="shared" si="5"/>
        <v>3</v>
      </c>
      <c r="AH15" s="28">
        <f>IFERROR((AF15/'League Calculation'!D$4)*100, "")</f>
        <v>0</v>
      </c>
      <c r="AI15" s="13">
        <f>E15+J15+O15+T15+Y15+AD15</f>
        <v>33.5</v>
      </c>
      <c r="AJ15" s="13">
        <f t="shared" si="14"/>
        <v>10.900000000000002</v>
      </c>
      <c r="AK15" s="13">
        <f t="shared" si="15"/>
        <v>44.400000000000006</v>
      </c>
      <c r="AL15" s="14">
        <f t="shared" si="6"/>
        <v>1</v>
      </c>
      <c r="AM15" s="28">
        <f>IFERROR((AK15/'League Calculation'!J$4)*100, "")</f>
        <v>100</v>
      </c>
    </row>
    <row r="1048574" spans="8:9">
      <c r="H1048574" s="14">
        <f>SUM(H6)</f>
        <v>3</v>
      </c>
      <c r="I1048574" s="28">
        <f>SUM(I2:I1048573)</f>
        <v>837.60683760683764</v>
      </c>
    </row>
  </sheetData>
  <sheetProtection selectLockedCells="1"/>
  <autoFilter ref="A1:A1048574" xr:uid="{7B2C7E3B-254D-6A45-8508-C5CEBB562E1E}"/>
  <sortState xmlns:xlrd2="http://schemas.microsoft.com/office/spreadsheetml/2017/richdata2" ref="A2:AM1048574">
    <sortCondition descending="1" ref="G1"/>
  </sortState>
  <conditionalFormatting sqref="C1:C1048576">
    <cfRule type="containsText" dxfId="59" priority="17" operator="containsText" text="University of Bath">
      <formula>NOT(ISERROR(SEARCH("University of Bath",C1)))</formula>
    </cfRule>
    <cfRule type="containsText" dxfId="58" priority="18" operator="containsText" text="University of Leeds">
      <formula>NOT(ISERROR(SEARCH("University of Leeds",C1)))</formula>
    </cfRule>
    <cfRule type="containsText" dxfId="57" priority="19" operator="containsText" text="University of Surrey">
      <formula>NOT(ISERROR(SEARCH("University of Surrey",C1)))</formula>
    </cfRule>
    <cfRule type="containsText" dxfId="56" priority="20" operator="containsText" text="Manchester University">
      <formula>NOT(ISERROR(SEARCH("Manchester University",C1)))</formula>
    </cfRule>
    <cfRule type="containsText" dxfId="55" priority="21" operator="containsText" text="Manchester University">
      <formula>NOT(ISERROR(SEARCH("Manchester University",C1)))</formula>
    </cfRule>
    <cfRule type="containsText" dxfId="54" priority="22" operator="containsText" text="University of Birmingham">
      <formula>NOT(ISERROR(SEARCH("University of Birmingham",C1)))</formula>
    </cfRule>
  </conditionalFormatting>
  <conditionalFormatting sqref="H1:H1048576 M1:M1048576 R1:R1048576 W1:W1048576 AB1:AB1048576 AG1:AG1048576 AL1:AL1048576">
    <cfRule type="cellIs" dxfId="53" priority="2" operator="equal">
      <formula>3</formula>
    </cfRule>
    <cfRule type="cellIs" dxfId="52" priority="3" operator="equal">
      <formula>2</formula>
    </cfRule>
    <cfRule type="cellIs" dxfId="51" priority="4" operator="equal">
      <formula>1</formula>
    </cfRule>
  </conditionalFormatting>
  <conditionalFormatting sqref="D2:F1048576">
    <cfRule type="containsText" dxfId="50" priority="1" operator="containsText" text="Yes">
      <formula>NOT(ISERROR(SEARCH("Yes",D2)))</formula>
    </cfRule>
  </conditionalFormatting>
  <dataValidations count="1">
    <dataValidation type="list" allowBlank="1" showInputMessage="1" showErrorMessage="1" sqref="D2:D1048576" xr:uid="{55F82778-1074-DF4E-AFA2-A676B28A45E3}">
      <formula1>"Yes"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A5556-9788-F746-91B0-F70E631810BE}">
  <dimension ref="A1:AC1048576"/>
  <sheetViews>
    <sheetView zoomScale="75" zoomScaleNormal="60" workbookViewId="0">
      <pane xSplit="3" topLeftCell="D1" activePane="topRight" state="frozen"/>
      <selection pane="topRight" activeCell="M21" sqref="M21"/>
    </sheetView>
  </sheetViews>
  <sheetFormatPr defaultColWidth="10.796875" defaultRowHeight="15.6"/>
  <cols>
    <col min="1" max="1" width="22.5" style="8" bestFit="1" customWidth="1"/>
    <col min="2" max="2" width="9.5" style="8" customWidth="1"/>
    <col min="3" max="3" width="20.296875" style="8" bestFit="1" customWidth="1"/>
    <col min="4" max="6" width="10" style="8" customWidth="1"/>
    <col min="7" max="7" width="10.796875" style="13"/>
    <col min="8" max="8" width="10.796875" style="14"/>
    <col min="9" max="9" width="10.796875" style="28"/>
    <col min="10" max="11" width="10.796875" style="10"/>
    <col min="12" max="12" width="10.796875" style="13"/>
    <col min="13" max="13" width="10.796875" style="14"/>
    <col min="14" max="14" width="10.796875" style="28"/>
    <col min="15" max="16" width="10.796875" style="10"/>
    <col min="17" max="17" width="10.796875" style="13"/>
    <col min="18" max="18" width="10.796875" style="14"/>
    <col min="19" max="19" width="10.796875" style="28"/>
    <col min="20" max="21" width="10.796875" style="10"/>
    <col min="22" max="22" width="10.796875" style="13"/>
    <col min="23" max="23" width="10.796875" style="14"/>
    <col min="24" max="24" width="10.796875" style="28"/>
    <col min="25" max="27" width="10.796875" style="13"/>
    <col min="28" max="28" width="10.796875" style="14"/>
    <col min="29" max="29" width="10.796875" style="28"/>
    <col min="30" max="16384" width="10.796875" style="8"/>
  </cols>
  <sheetData>
    <row r="1" spans="1:29" s="7" customFormat="1" ht="120.6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1" t="s">
        <v>29</v>
      </c>
      <c r="H1" s="12" t="s">
        <v>2</v>
      </c>
      <c r="I1" s="29" t="s">
        <v>4</v>
      </c>
      <c r="J1" s="9" t="s">
        <v>52</v>
      </c>
      <c r="K1" s="9" t="s">
        <v>53</v>
      </c>
      <c r="L1" s="11" t="s">
        <v>54</v>
      </c>
      <c r="M1" s="12" t="s">
        <v>2</v>
      </c>
      <c r="N1" s="29" t="s">
        <v>24</v>
      </c>
      <c r="O1" s="9" t="s">
        <v>55</v>
      </c>
      <c r="P1" s="9" t="s">
        <v>56</v>
      </c>
      <c r="Q1" s="11" t="s">
        <v>57</v>
      </c>
      <c r="R1" s="12" t="s">
        <v>2</v>
      </c>
      <c r="S1" s="29" t="s">
        <v>25</v>
      </c>
      <c r="T1" s="9" t="s">
        <v>39</v>
      </c>
      <c r="U1" s="9" t="s">
        <v>40</v>
      </c>
      <c r="V1" s="11" t="s">
        <v>41</v>
      </c>
      <c r="W1" s="12" t="s">
        <v>2</v>
      </c>
      <c r="X1" s="29" t="s">
        <v>10</v>
      </c>
      <c r="Y1" s="11" t="s">
        <v>48</v>
      </c>
      <c r="Z1" s="11" t="s">
        <v>49</v>
      </c>
      <c r="AA1" s="11" t="s">
        <v>51</v>
      </c>
      <c r="AB1" s="12" t="s">
        <v>2</v>
      </c>
      <c r="AC1" s="29" t="s">
        <v>58</v>
      </c>
    </row>
    <row r="2" spans="1:29">
      <c r="A2" t="s">
        <v>102</v>
      </c>
      <c r="B2">
        <v>1</v>
      </c>
      <c r="C2" t="s">
        <v>178</v>
      </c>
      <c r="E2" s="10">
        <v>7.8</v>
      </c>
      <c r="F2" s="10">
        <v>4</v>
      </c>
      <c r="G2" s="13">
        <f>E2+F2</f>
        <v>11.8</v>
      </c>
      <c r="H2" s="14">
        <f t="shared" ref="H2:H44" si="0">RANK(G2, $G$2:$G$100, 0)</f>
        <v>15</v>
      </c>
      <c r="I2" s="28">
        <f>IFERROR((G2/'League Calculation'!B$3)*100, "")</f>
        <v>88.389513108614238</v>
      </c>
      <c r="J2" s="10">
        <v>8.3000000000000007</v>
      </c>
      <c r="K2" s="10">
        <v>4.3</v>
      </c>
      <c r="L2" s="13">
        <f>J2+K2</f>
        <v>12.600000000000001</v>
      </c>
      <c r="M2" s="14">
        <f t="shared" ref="M2:M44" si="1">RANK(L2,$L$2:$L$1000)</f>
        <v>3</v>
      </c>
      <c r="N2" s="28">
        <f>IFERROR((L2/'League Calculation'!H$3)*100, "")</f>
        <v>94.029850746268679</v>
      </c>
      <c r="O2" s="10">
        <v>0</v>
      </c>
      <c r="P2" s="10">
        <v>0</v>
      </c>
      <c r="Q2" s="13">
        <f>O2+P2</f>
        <v>0</v>
      </c>
      <c r="R2" s="14">
        <f t="shared" ref="R2:R44" si="2">RANK(Q2,$Q$2:$Q$1000, 0)</f>
        <v>17</v>
      </c>
      <c r="S2" s="28">
        <f>IFERROR((Q2/'League Calculation'!I$3)*100, "")</f>
        <v>0</v>
      </c>
      <c r="T2" s="10">
        <v>8.6</v>
      </c>
      <c r="U2" s="10">
        <v>3</v>
      </c>
      <c r="V2" s="13">
        <f>T2+U2</f>
        <v>11.6</v>
      </c>
      <c r="W2" s="14">
        <f t="shared" ref="W2:W44" si="3">RANK(V2,$V$2:$V$1000, 0)</f>
        <v>26</v>
      </c>
      <c r="X2" s="28">
        <f>IFERROR((V2/'League Calculation'!C$3)*100, "")</f>
        <v>89.230769230769226</v>
      </c>
      <c r="Y2" s="13">
        <f>E2+J2+O2+T2</f>
        <v>24.700000000000003</v>
      </c>
      <c r="Z2" s="13">
        <f>F2+K2+P2+U2</f>
        <v>11.3</v>
      </c>
      <c r="AA2" s="13">
        <f>Y2+Z2</f>
        <v>36</v>
      </c>
      <c r="AB2" s="14">
        <f t="shared" ref="AB2:AB32" si="4">RANK(AA2,$AA$2:$AA$60000, 0)</f>
        <v>7</v>
      </c>
      <c r="AC2" s="28">
        <f>IFERROR((AA2/'League Calculation'!J$3)*100, "")</f>
        <v>92.664092664092678</v>
      </c>
    </row>
    <row r="3" spans="1:29">
      <c r="A3" t="s">
        <v>102</v>
      </c>
      <c r="B3">
        <v>2</v>
      </c>
      <c r="C3" t="s">
        <v>179</v>
      </c>
      <c r="E3" s="10">
        <v>6.8</v>
      </c>
      <c r="F3" s="10">
        <v>1.8</v>
      </c>
      <c r="G3" s="13">
        <f t="shared" ref="G3:G44" si="5">E3+F3</f>
        <v>8.6</v>
      </c>
      <c r="H3" s="14">
        <f t="shared" si="0"/>
        <v>35</v>
      </c>
      <c r="I3" s="28">
        <f>IFERROR((G3/'League Calculation'!B$3)*100, "")</f>
        <v>64.419475655430716</v>
      </c>
      <c r="J3" s="10">
        <v>0</v>
      </c>
      <c r="K3" s="10">
        <v>0</v>
      </c>
      <c r="L3" s="13">
        <f t="shared" ref="L3:L44" si="6">J3+K3</f>
        <v>0</v>
      </c>
      <c r="M3" s="14">
        <f t="shared" si="1"/>
        <v>27</v>
      </c>
      <c r="N3" s="28">
        <f>IFERROR((L3/'League Calculation'!H$3)*100, "")</f>
        <v>0</v>
      </c>
      <c r="O3" s="10">
        <v>0</v>
      </c>
      <c r="P3" s="10">
        <v>0</v>
      </c>
      <c r="Q3" s="13">
        <f t="shared" ref="Q3:Q44" si="7">O3+P3</f>
        <v>0</v>
      </c>
      <c r="R3" s="14">
        <f t="shared" si="2"/>
        <v>17</v>
      </c>
      <c r="S3" s="28">
        <f>IFERROR((Q3/'League Calculation'!I$3)*100, "")</f>
        <v>0</v>
      </c>
      <c r="T3" s="10">
        <v>0</v>
      </c>
      <c r="U3" s="10">
        <v>0</v>
      </c>
      <c r="V3" s="13">
        <f t="shared" ref="V3:V44" si="8">T3+U3</f>
        <v>0</v>
      </c>
      <c r="W3" s="14">
        <f t="shared" si="3"/>
        <v>34</v>
      </c>
      <c r="X3" s="28">
        <f>IFERROR((V3/'League Calculation'!C$3)*100, "")</f>
        <v>0</v>
      </c>
      <c r="Y3" s="13">
        <f t="shared" ref="Y3:Y32" si="9">E3+J3+O3+T3</f>
        <v>6.8</v>
      </c>
      <c r="Z3" s="13">
        <f t="shared" ref="Z3:Z32" si="10">F3+K3+P3+U3</f>
        <v>1.8</v>
      </c>
      <c r="AA3" s="13">
        <f t="shared" ref="AA3:AA32" si="11">Y3+Z3</f>
        <v>8.6</v>
      </c>
      <c r="AB3" s="14">
        <f t="shared" si="4"/>
        <v>39</v>
      </c>
      <c r="AC3" s="28">
        <f>IFERROR((AA3/'League Calculation'!J$3)*100, "")</f>
        <v>22.136422136422137</v>
      </c>
    </row>
    <row r="4" spans="1:29">
      <c r="A4" t="s">
        <v>259</v>
      </c>
      <c r="B4">
        <v>3</v>
      </c>
      <c r="C4" t="s">
        <v>180</v>
      </c>
      <c r="D4" s="8" t="s">
        <v>221</v>
      </c>
      <c r="E4" s="10">
        <v>6.3</v>
      </c>
      <c r="F4" s="10">
        <v>3.2</v>
      </c>
      <c r="G4" s="13">
        <f t="shared" si="5"/>
        <v>9.5</v>
      </c>
      <c r="H4" s="14">
        <f t="shared" si="0"/>
        <v>34</v>
      </c>
      <c r="I4" s="28">
        <f>IFERROR((G4/'League Calculation'!B$3)*100, "")</f>
        <v>71.161048689138582</v>
      </c>
      <c r="J4" s="10">
        <v>5.7</v>
      </c>
      <c r="K4" s="10">
        <v>2.7</v>
      </c>
      <c r="L4" s="13">
        <f t="shared" si="6"/>
        <v>8.4</v>
      </c>
      <c r="M4" s="14">
        <f t="shared" si="1"/>
        <v>24</v>
      </c>
      <c r="N4" s="28">
        <f>IFERROR((L4/'League Calculation'!H$3)*100, "")</f>
        <v>62.686567164179117</v>
      </c>
      <c r="O4" s="10">
        <v>0</v>
      </c>
      <c r="P4" s="10">
        <v>0</v>
      </c>
      <c r="Q4" s="13">
        <f t="shared" si="7"/>
        <v>0</v>
      </c>
      <c r="R4" s="14">
        <f t="shared" si="2"/>
        <v>17</v>
      </c>
      <c r="S4" s="28">
        <f>IFERROR((Q4/'League Calculation'!I$3)*100, "")</f>
        <v>0</v>
      </c>
      <c r="T4" s="10">
        <v>8.5</v>
      </c>
      <c r="U4" s="10">
        <v>2.8</v>
      </c>
      <c r="V4" s="13">
        <f t="shared" si="8"/>
        <v>11.3</v>
      </c>
      <c r="W4" s="14">
        <f t="shared" si="3"/>
        <v>29</v>
      </c>
      <c r="X4" s="28">
        <f>IFERROR((V4/'League Calculation'!C$3)*100, "")</f>
        <v>86.92307692307692</v>
      </c>
      <c r="Y4" s="13">
        <f t="shared" si="9"/>
        <v>20.5</v>
      </c>
      <c r="Z4" s="13">
        <f t="shared" si="10"/>
        <v>8.6999999999999993</v>
      </c>
      <c r="AA4" s="13">
        <f t="shared" si="11"/>
        <v>29.2</v>
      </c>
      <c r="AB4" s="14">
        <f t="shared" si="4"/>
        <v>35</v>
      </c>
      <c r="AC4" s="28">
        <f>IFERROR((AA4/'League Calculation'!J$3)*100, "")</f>
        <v>75.160875160875179</v>
      </c>
    </row>
    <row r="5" spans="1:29">
      <c r="A5" t="s">
        <v>70</v>
      </c>
      <c r="B5">
        <v>4</v>
      </c>
      <c r="C5" t="s">
        <v>181</v>
      </c>
      <c r="E5" s="10">
        <v>8</v>
      </c>
      <c r="F5" s="10">
        <v>2.7</v>
      </c>
      <c r="G5" s="13">
        <f t="shared" si="5"/>
        <v>10.7</v>
      </c>
      <c r="H5" s="14">
        <f t="shared" si="0"/>
        <v>25</v>
      </c>
      <c r="I5" s="28">
        <f>IFERROR((G5/'League Calculation'!B$3)*100, "")</f>
        <v>80.149812734082388</v>
      </c>
      <c r="J5" s="10">
        <v>7.9</v>
      </c>
      <c r="K5" s="10">
        <v>2.4</v>
      </c>
      <c r="L5" s="13">
        <f t="shared" si="6"/>
        <v>10.3</v>
      </c>
      <c r="M5" s="14">
        <f t="shared" si="1"/>
        <v>21</v>
      </c>
      <c r="N5" s="28">
        <f>IFERROR((L5/'League Calculation'!H$3)*100, "")</f>
        <v>76.865671641791053</v>
      </c>
      <c r="O5" s="10">
        <v>0</v>
      </c>
      <c r="P5" s="10">
        <v>0</v>
      </c>
      <c r="Q5" s="13">
        <f t="shared" si="7"/>
        <v>0</v>
      </c>
      <c r="R5" s="14">
        <f t="shared" si="2"/>
        <v>17</v>
      </c>
      <c r="S5" s="28">
        <f>IFERROR((Q5/'League Calculation'!I$3)*100, "")</f>
        <v>0</v>
      </c>
      <c r="T5" s="10">
        <v>8.3000000000000007</v>
      </c>
      <c r="U5" s="10">
        <v>2.8</v>
      </c>
      <c r="V5" s="13">
        <f t="shared" si="8"/>
        <v>11.100000000000001</v>
      </c>
      <c r="W5" s="14">
        <f t="shared" si="3"/>
        <v>30</v>
      </c>
      <c r="X5" s="28">
        <f>IFERROR((V5/'League Calculation'!C$3)*100, "")</f>
        <v>85.384615384615387</v>
      </c>
      <c r="Y5" s="13">
        <f t="shared" si="9"/>
        <v>24.200000000000003</v>
      </c>
      <c r="Z5" s="13">
        <f t="shared" si="10"/>
        <v>7.8999999999999995</v>
      </c>
      <c r="AA5" s="13">
        <f t="shared" si="11"/>
        <v>32.1</v>
      </c>
      <c r="AB5" s="14">
        <f t="shared" si="4"/>
        <v>26</v>
      </c>
      <c r="AC5" s="28">
        <f>IFERROR((AA5/'League Calculation'!J$3)*100, "")</f>
        <v>82.625482625482633</v>
      </c>
    </row>
    <row r="6" spans="1:29">
      <c r="A6" t="s">
        <v>70</v>
      </c>
      <c r="B6">
        <v>5</v>
      </c>
      <c r="C6" t="s">
        <v>182</v>
      </c>
      <c r="E6" s="10">
        <v>8.5</v>
      </c>
      <c r="F6" s="10">
        <v>3.8</v>
      </c>
      <c r="G6" s="13">
        <f t="shared" si="5"/>
        <v>12.3</v>
      </c>
      <c r="H6" s="14">
        <f t="shared" si="0"/>
        <v>5</v>
      </c>
      <c r="I6" s="28">
        <f>IFERROR((G6/'League Calculation'!B$3)*100, "")</f>
        <v>92.134831460674164</v>
      </c>
      <c r="J6" s="10">
        <v>8.5</v>
      </c>
      <c r="K6" s="10">
        <v>3.2</v>
      </c>
      <c r="L6" s="13">
        <f t="shared" si="6"/>
        <v>11.7</v>
      </c>
      <c r="M6" s="14">
        <f t="shared" si="1"/>
        <v>9</v>
      </c>
      <c r="N6" s="28">
        <f>IFERROR((L6/'League Calculation'!H$3)*100, "")</f>
        <v>87.313432835820905</v>
      </c>
      <c r="O6" s="10">
        <v>0</v>
      </c>
      <c r="P6" s="10">
        <v>0</v>
      </c>
      <c r="Q6" s="13">
        <f t="shared" si="7"/>
        <v>0</v>
      </c>
      <c r="R6" s="14">
        <f t="shared" si="2"/>
        <v>17</v>
      </c>
      <c r="S6" s="28">
        <f>IFERROR((Q6/'League Calculation'!I$3)*100, "")</f>
        <v>0</v>
      </c>
      <c r="T6" s="10">
        <v>9.1999999999999993</v>
      </c>
      <c r="U6" s="10">
        <v>2.8</v>
      </c>
      <c r="V6" s="13">
        <f t="shared" si="8"/>
        <v>12</v>
      </c>
      <c r="W6" s="14">
        <f t="shared" si="3"/>
        <v>16</v>
      </c>
      <c r="X6" s="28">
        <f>IFERROR((V6/'League Calculation'!C$3)*100, "")</f>
        <v>92.307692307692307</v>
      </c>
      <c r="Y6" s="13">
        <f t="shared" si="9"/>
        <v>26.2</v>
      </c>
      <c r="Z6" s="13">
        <f t="shared" si="10"/>
        <v>9.8000000000000007</v>
      </c>
      <c r="AA6" s="13">
        <f t="shared" si="11"/>
        <v>36</v>
      </c>
      <c r="AB6" s="14">
        <f t="shared" si="4"/>
        <v>7</v>
      </c>
      <c r="AC6" s="28">
        <f>IFERROR((AA6/'League Calculation'!J$3)*100, "")</f>
        <v>92.664092664092678</v>
      </c>
    </row>
    <row r="7" spans="1:29">
      <c r="A7" t="s">
        <v>70</v>
      </c>
      <c r="B7">
        <v>6</v>
      </c>
      <c r="C7" t="s">
        <v>183</v>
      </c>
      <c r="E7" s="10">
        <v>8.9</v>
      </c>
      <c r="F7" s="10">
        <v>3.8</v>
      </c>
      <c r="G7" s="13">
        <f t="shared" si="5"/>
        <v>12.7</v>
      </c>
      <c r="H7" s="14">
        <f t="shared" si="0"/>
        <v>4</v>
      </c>
      <c r="I7" s="28">
        <f>IFERROR((G7/'League Calculation'!B$3)*100, "")</f>
        <v>95.13108614232209</v>
      </c>
      <c r="J7" s="10">
        <v>8</v>
      </c>
      <c r="K7" s="10">
        <v>3.7</v>
      </c>
      <c r="L7" s="13">
        <f t="shared" si="6"/>
        <v>11.7</v>
      </c>
      <c r="M7" s="14">
        <f t="shared" si="1"/>
        <v>9</v>
      </c>
      <c r="N7" s="28">
        <f>IFERROR((L7/'League Calculation'!H$3)*100, "")</f>
        <v>87.313432835820905</v>
      </c>
      <c r="O7" s="10">
        <v>0</v>
      </c>
      <c r="P7" s="10">
        <v>0</v>
      </c>
      <c r="Q7" s="13">
        <f t="shared" si="7"/>
        <v>0</v>
      </c>
      <c r="R7" s="14">
        <f t="shared" si="2"/>
        <v>17</v>
      </c>
      <c r="S7" s="28">
        <f>IFERROR((Q7/'League Calculation'!I$3)*100, "")</f>
        <v>0</v>
      </c>
      <c r="T7" s="10">
        <v>7.5</v>
      </c>
      <c r="U7" s="10">
        <v>3.5</v>
      </c>
      <c r="V7" s="13">
        <f t="shared" si="8"/>
        <v>11</v>
      </c>
      <c r="W7" s="14">
        <f t="shared" si="3"/>
        <v>32</v>
      </c>
      <c r="X7" s="28">
        <f>IFERROR((V7/'League Calculation'!C$3)*100, "")</f>
        <v>84.615384615384613</v>
      </c>
      <c r="Y7" s="13">
        <f t="shared" si="9"/>
        <v>24.4</v>
      </c>
      <c r="Z7" s="13">
        <f t="shared" si="10"/>
        <v>11</v>
      </c>
      <c r="AA7" s="13">
        <f t="shared" si="11"/>
        <v>35.4</v>
      </c>
      <c r="AB7" s="14">
        <f t="shared" si="4"/>
        <v>14</v>
      </c>
      <c r="AC7" s="28">
        <f>IFERROR((AA7/'League Calculation'!J$3)*100, "")</f>
        <v>91.119691119691126</v>
      </c>
    </row>
    <row r="8" spans="1:29">
      <c r="A8" t="s">
        <v>70</v>
      </c>
      <c r="B8">
        <v>7</v>
      </c>
      <c r="C8" t="s">
        <v>184</v>
      </c>
      <c r="E8" s="10">
        <v>8.15</v>
      </c>
      <c r="F8" s="10">
        <v>3.2</v>
      </c>
      <c r="G8" s="13">
        <f t="shared" si="5"/>
        <v>11.350000000000001</v>
      </c>
      <c r="H8" s="14">
        <f t="shared" si="0"/>
        <v>20</v>
      </c>
      <c r="I8" s="28">
        <f>IFERROR((G8/'League Calculation'!B$3)*100, "")</f>
        <v>85.018726591760313</v>
      </c>
      <c r="J8" s="10">
        <v>8.8000000000000007</v>
      </c>
      <c r="K8" s="10">
        <v>2.9</v>
      </c>
      <c r="L8" s="13">
        <f t="shared" si="6"/>
        <v>11.700000000000001</v>
      </c>
      <c r="M8" s="14">
        <f t="shared" si="1"/>
        <v>7</v>
      </c>
      <c r="N8" s="28">
        <f>IFERROR((L8/'League Calculation'!H$3)*100, "")</f>
        <v>87.313432835820919</v>
      </c>
      <c r="O8" s="10">
        <v>0</v>
      </c>
      <c r="P8" s="10">
        <v>0</v>
      </c>
      <c r="Q8" s="13">
        <f t="shared" si="7"/>
        <v>0</v>
      </c>
      <c r="R8" s="14">
        <f t="shared" si="2"/>
        <v>17</v>
      </c>
      <c r="S8" s="28">
        <f>IFERROR((Q8/'League Calculation'!I$3)*100, "")</f>
        <v>0</v>
      </c>
      <c r="T8" s="10">
        <v>8.8000000000000007</v>
      </c>
      <c r="U8" s="10">
        <v>2.8</v>
      </c>
      <c r="V8" s="13">
        <f t="shared" si="8"/>
        <v>11.600000000000001</v>
      </c>
      <c r="W8" s="14">
        <f t="shared" si="3"/>
        <v>25</v>
      </c>
      <c r="X8" s="28">
        <f>IFERROR((V8/'League Calculation'!C$3)*100, "")</f>
        <v>89.230769230769241</v>
      </c>
      <c r="Y8" s="13">
        <f t="shared" si="9"/>
        <v>25.750000000000004</v>
      </c>
      <c r="Z8" s="13">
        <f t="shared" si="10"/>
        <v>8.8999999999999986</v>
      </c>
      <c r="AA8" s="13">
        <f t="shared" si="11"/>
        <v>34.650000000000006</v>
      </c>
      <c r="AB8" s="14">
        <f t="shared" si="4"/>
        <v>17</v>
      </c>
      <c r="AC8" s="28">
        <f>IFERROR((AA8/'League Calculation'!J$3)*100, "")</f>
        <v>89.189189189189221</v>
      </c>
    </row>
    <row r="9" spans="1:29">
      <c r="A9" t="s">
        <v>70</v>
      </c>
      <c r="B9">
        <v>8</v>
      </c>
      <c r="C9" t="s">
        <v>185</v>
      </c>
      <c r="E9" s="10">
        <v>8.0500000000000007</v>
      </c>
      <c r="F9" s="10">
        <v>3.2</v>
      </c>
      <c r="G9" s="13">
        <f t="shared" si="5"/>
        <v>11.25</v>
      </c>
      <c r="H9" s="14">
        <f t="shared" si="0"/>
        <v>21</v>
      </c>
      <c r="I9" s="28">
        <f>IFERROR((G9/'League Calculation'!B$3)*100, "")</f>
        <v>84.269662921348328</v>
      </c>
      <c r="J9" s="10">
        <v>6.4</v>
      </c>
      <c r="K9" s="10">
        <v>3.2</v>
      </c>
      <c r="L9" s="13">
        <f t="shared" si="6"/>
        <v>9.6000000000000014</v>
      </c>
      <c r="M9" s="14">
        <f t="shared" si="1"/>
        <v>23</v>
      </c>
      <c r="N9" s="28">
        <f>IFERROR((L9/'League Calculation'!H$3)*100, "")</f>
        <v>71.641791044776141</v>
      </c>
      <c r="O9" s="10">
        <v>0</v>
      </c>
      <c r="P9" s="10">
        <v>0</v>
      </c>
      <c r="Q9" s="13">
        <f t="shared" si="7"/>
        <v>0</v>
      </c>
      <c r="R9" s="14">
        <f t="shared" si="2"/>
        <v>17</v>
      </c>
      <c r="S9" s="28">
        <f>IFERROR((Q9/'League Calculation'!I$3)*100, "")</f>
        <v>0</v>
      </c>
      <c r="T9" s="10">
        <v>9.1999999999999993</v>
      </c>
      <c r="U9" s="10">
        <v>2.8</v>
      </c>
      <c r="V9" s="13">
        <f t="shared" si="8"/>
        <v>12</v>
      </c>
      <c r="W9" s="14">
        <f t="shared" si="3"/>
        <v>16</v>
      </c>
      <c r="X9" s="28">
        <f>IFERROR((V9/'League Calculation'!C$3)*100, "")</f>
        <v>92.307692307692307</v>
      </c>
      <c r="Y9" s="13">
        <f t="shared" si="9"/>
        <v>23.65</v>
      </c>
      <c r="Z9" s="13">
        <f t="shared" si="10"/>
        <v>9.1999999999999993</v>
      </c>
      <c r="AA9" s="13">
        <f t="shared" si="11"/>
        <v>32.849999999999994</v>
      </c>
      <c r="AB9" s="14">
        <f t="shared" si="4"/>
        <v>23</v>
      </c>
      <c r="AC9" s="28">
        <f>IFERROR((AA9/'League Calculation'!J$3)*100, "")</f>
        <v>84.555984555984551</v>
      </c>
    </row>
    <row r="10" spans="1:29">
      <c r="A10" t="s">
        <v>81</v>
      </c>
      <c r="B10">
        <v>9</v>
      </c>
      <c r="C10" t="s">
        <v>186</v>
      </c>
      <c r="D10" s="8" t="s">
        <v>221</v>
      </c>
      <c r="E10" s="10">
        <v>8.9</v>
      </c>
      <c r="F10" s="10">
        <v>3.3</v>
      </c>
      <c r="G10" s="13">
        <f t="shared" si="5"/>
        <v>12.2</v>
      </c>
      <c r="H10" s="14">
        <f t="shared" si="0"/>
        <v>7</v>
      </c>
      <c r="I10" s="28">
        <f>IFERROR((G10/'League Calculation'!B$3)*100, "")</f>
        <v>91.385767790262179</v>
      </c>
      <c r="J10" s="10">
        <v>8.6999999999999993</v>
      </c>
      <c r="K10" s="10">
        <v>3.2</v>
      </c>
      <c r="L10" s="13">
        <f t="shared" si="6"/>
        <v>11.899999999999999</v>
      </c>
      <c r="M10" s="14">
        <f t="shared" si="1"/>
        <v>5</v>
      </c>
      <c r="N10" s="28">
        <f>IFERROR((L10/'League Calculation'!H$3)*100, "")</f>
        <v>88.805970149253739</v>
      </c>
      <c r="O10" s="10">
        <v>0</v>
      </c>
      <c r="P10" s="10">
        <v>0</v>
      </c>
      <c r="Q10" s="13">
        <f t="shared" si="7"/>
        <v>0</v>
      </c>
      <c r="R10" s="14">
        <f t="shared" si="2"/>
        <v>17</v>
      </c>
      <c r="S10" s="28">
        <f>IFERROR((Q10/'League Calculation'!I$3)*100, "")</f>
        <v>0</v>
      </c>
      <c r="T10" s="10">
        <v>9.5</v>
      </c>
      <c r="U10" s="10">
        <v>2</v>
      </c>
      <c r="V10" s="13">
        <f t="shared" si="8"/>
        <v>11.5</v>
      </c>
      <c r="W10" s="14">
        <f t="shared" si="3"/>
        <v>27</v>
      </c>
      <c r="X10" s="28">
        <f>IFERROR((V10/'League Calculation'!C$3)*100, "")</f>
        <v>88.461538461538453</v>
      </c>
      <c r="Y10" s="13">
        <f t="shared" si="9"/>
        <v>27.1</v>
      </c>
      <c r="Z10" s="13">
        <f t="shared" si="10"/>
        <v>8.5</v>
      </c>
      <c r="AA10" s="13">
        <f t="shared" si="11"/>
        <v>35.6</v>
      </c>
      <c r="AB10" s="14">
        <f t="shared" si="4"/>
        <v>11</v>
      </c>
      <c r="AC10" s="28">
        <f>IFERROR((AA10/'League Calculation'!J$3)*100, "")</f>
        <v>91.634491634491653</v>
      </c>
    </row>
    <row r="11" spans="1:29" s="20" customFormat="1">
      <c r="A11" s="23" t="s">
        <v>86</v>
      </c>
      <c r="B11" s="23">
        <v>10</v>
      </c>
      <c r="C11" s="23" t="s">
        <v>187</v>
      </c>
      <c r="D11" s="24"/>
      <c r="E11" s="25">
        <v>8.9499999999999993</v>
      </c>
      <c r="F11" s="25">
        <v>4.4000000000000004</v>
      </c>
      <c r="G11" s="26">
        <f t="shared" si="5"/>
        <v>13.35</v>
      </c>
      <c r="H11" s="27">
        <f t="shared" si="0"/>
        <v>1</v>
      </c>
      <c r="I11" s="34">
        <f>IFERROR((G11/'League Calculation'!B$3)*100, "")</f>
        <v>100</v>
      </c>
      <c r="J11" s="25">
        <v>9</v>
      </c>
      <c r="K11" s="25">
        <v>3.8</v>
      </c>
      <c r="L11" s="26">
        <f t="shared" si="6"/>
        <v>12.8</v>
      </c>
      <c r="M11" s="27">
        <f t="shared" si="1"/>
        <v>2</v>
      </c>
      <c r="N11" s="34">
        <f>IFERROR((L11/'League Calculation'!H$3)*100, "")</f>
        <v>95.522388059701512</v>
      </c>
      <c r="O11" s="25">
        <v>0</v>
      </c>
      <c r="P11" s="25">
        <v>0</v>
      </c>
      <c r="Q11" s="26">
        <f t="shared" si="7"/>
        <v>0</v>
      </c>
      <c r="R11" s="27">
        <f t="shared" si="2"/>
        <v>17</v>
      </c>
      <c r="S11" s="34">
        <f>IFERROR((Q11/'League Calculation'!I$3)*100, "")</f>
        <v>0</v>
      </c>
      <c r="T11" s="25">
        <v>9</v>
      </c>
      <c r="U11" s="25">
        <v>3.7</v>
      </c>
      <c r="V11" s="26">
        <f t="shared" si="8"/>
        <v>12.7</v>
      </c>
      <c r="W11" s="27">
        <f t="shared" si="3"/>
        <v>2</v>
      </c>
      <c r="X11" s="34">
        <f>IFERROR((V11/'League Calculation'!C$3)*100, "")</f>
        <v>97.692307692307693</v>
      </c>
      <c r="Y11" s="26">
        <f t="shared" si="9"/>
        <v>26.95</v>
      </c>
      <c r="Z11" s="26">
        <f t="shared" si="10"/>
        <v>11.899999999999999</v>
      </c>
      <c r="AA11" s="26">
        <f t="shared" si="11"/>
        <v>38.849999999999994</v>
      </c>
      <c r="AB11" s="27">
        <f t="shared" si="4"/>
        <v>1</v>
      </c>
      <c r="AC11" s="34">
        <f>IFERROR((AA11/'League Calculation'!J$3)*100, "")</f>
        <v>100</v>
      </c>
    </row>
    <row r="12" spans="1:29">
      <c r="A12" t="s">
        <v>68</v>
      </c>
      <c r="B12">
        <v>11</v>
      </c>
      <c r="C12" t="s">
        <v>188</v>
      </c>
      <c r="E12" s="10">
        <v>8.0500000000000007</v>
      </c>
      <c r="F12" s="10">
        <v>3.8</v>
      </c>
      <c r="G12" s="13">
        <f t="shared" si="5"/>
        <v>11.850000000000001</v>
      </c>
      <c r="H12" s="14">
        <f t="shared" si="0"/>
        <v>14</v>
      </c>
      <c r="I12" s="28">
        <f>IFERROR((G12/'League Calculation'!B$3)*100, "")</f>
        <v>88.764044943820238</v>
      </c>
      <c r="J12" s="10">
        <v>7.6</v>
      </c>
      <c r="K12" s="10">
        <v>4.0999999999999996</v>
      </c>
      <c r="L12" s="13">
        <f t="shared" si="6"/>
        <v>11.7</v>
      </c>
      <c r="M12" s="14">
        <f t="shared" si="1"/>
        <v>9</v>
      </c>
      <c r="N12" s="28">
        <f>IFERROR((L12/'League Calculation'!H$3)*100, "")</f>
        <v>87.313432835820905</v>
      </c>
      <c r="O12" s="10">
        <v>0</v>
      </c>
      <c r="P12" s="10">
        <v>0</v>
      </c>
      <c r="Q12" s="13">
        <f t="shared" si="7"/>
        <v>0</v>
      </c>
      <c r="R12" s="14">
        <f t="shared" si="2"/>
        <v>17</v>
      </c>
      <c r="S12" s="28">
        <f>IFERROR((Q12/'League Calculation'!I$3)*100, "")</f>
        <v>0</v>
      </c>
      <c r="T12" s="10">
        <v>9.6</v>
      </c>
      <c r="U12" s="10">
        <v>2.8</v>
      </c>
      <c r="V12" s="13">
        <f t="shared" si="8"/>
        <v>12.399999999999999</v>
      </c>
      <c r="W12" s="14">
        <f t="shared" si="3"/>
        <v>6</v>
      </c>
      <c r="X12" s="28">
        <f>IFERROR((V12/'League Calculation'!C$3)*100, "")</f>
        <v>95.384615384615373</v>
      </c>
      <c r="Y12" s="13">
        <f t="shared" si="9"/>
        <v>25.25</v>
      </c>
      <c r="Z12" s="13">
        <f t="shared" si="10"/>
        <v>10.7</v>
      </c>
      <c r="AA12" s="13">
        <f t="shared" si="11"/>
        <v>35.950000000000003</v>
      </c>
      <c r="AB12" s="14">
        <f t="shared" si="4"/>
        <v>9</v>
      </c>
      <c r="AC12" s="28">
        <f>IFERROR((AA12/'League Calculation'!J$3)*100, "")</f>
        <v>92.53539253539256</v>
      </c>
    </row>
    <row r="13" spans="1:29">
      <c r="A13" t="s">
        <v>68</v>
      </c>
      <c r="B13">
        <v>12</v>
      </c>
      <c r="C13" t="s">
        <v>189</v>
      </c>
      <c r="E13" s="10">
        <v>8.0500000000000007</v>
      </c>
      <c r="F13" s="10">
        <v>2.7</v>
      </c>
      <c r="G13" s="13">
        <f t="shared" si="5"/>
        <v>10.75</v>
      </c>
      <c r="H13" s="14">
        <f t="shared" si="0"/>
        <v>24</v>
      </c>
      <c r="I13" s="28">
        <f>IFERROR((G13/'League Calculation'!B$3)*100, "")</f>
        <v>80.524344569288388</v>
      </c>
      <c r="J13" s="10">
        <v>8.8000000000000007</v>
      </c>
      <c r="K13" s="10">
        <v>2.8</v>
      </c>
      <c r="L13" s="13">
        <f t="shared" si="6"/>
        <v>11.600000000000001</v>
      </c>
      <c r="M13" s="14">
        <f t="shared" si="1"/>
        <v>13</v>
      </c>
      <c r="N13" s="28">
        <f>IFERROR((L13/'League Calculation'!H$3)*100, "")</f>
        <v>86.567164179104495</v>
      </c>
      <c r="O13" s="10">
        <v>0</v>
      </c>
      <c r="P13" s="10">
        <v>0</v>
      </c>
      <c r="Q13" s="13">
        <f t="shared" si="7"/>
        <v>0</v>
      </c>
      <c r="R13" s="14">
        <f t="shared" si="2"/>
        <v>17</v>
      </c>
      <c r="S13" s="28">
        <f>IFERROR((Q13/'League Calculation'!I$3)*100, "")</f>
        <v>0</v>
      </c>
      <c r="T13" s="10">
        <v>8.9</v>
      </c>
      <c r="U13" s="10">
        <v>2.8</v>
      </c>
      <c r="V13" s="13">
        <f t="shared" si="8"/>
        <v>11.7</v>
      </c>
      <c r="W13" s="14">
        <f t="shared" si="3"/>
        <v>22</v>
      </c>
      <c r="X13" s="28">
        <f>IFERROR((V13/'League Calculation'!C$3)*100, "")</f>
        <v>89.999999999999986</v>
      </c>
      <c r="Y13" s="13">
        <f t="shared" si="9"/>
        <v>25.75</v>
      </c>
      <c r="Z13" s="13">
        <f t="shared" si="10"/>
        <v>8.3000000000000007</v>
      </c>
      <c r="AA13" s="13">
        <f t="shared" si="11"/>
        <v>34.049999999999997</v>
      </c>
      <c r="AB13" s="14">
        <f t="shared" si="4"/>
        <v>19</v>
      </c>
      <c r="AC13" s="28">
        <f>IFERROR((AA13/'League Calculation'!J$3)*100, "")</f>
        <v>87.644787644787641</v>
      </c>
    </row>
    <row r="14" spans="1:29">
      <c r="A14" t="s">
        <v>67</v>
      </c>
      <c r="B14">
        <v>13</v>
      </c>
      <c r="C14" t="s">
        <v>190</v>
      </c>
      <c r="E14" s="10">
        <v>7.2</v>
      </c>
      <c r="F14" s="10">
        <v>4.8</v>
      </c>
      <c r="G14" s="13">
        <f t="shared" si="5"/>
        <v>12</v>
      </c>
      <c r="H14" s="14">
        <f t="shared" si="0"/>
        <v>11</v>
      </c>
      <c r="I14" s="28">
        <f>IFERROR((G14/'League Calculation'!B$3)*100, "")</f>
        <v>89.887640449438194</v>
      </c>
      <c r="J14" s="10">
        <v>7.3</v>
      </c>
      <c r="K14" s="10">
        <v>4</v>
      </c>
      <c r="L14" s="13">
        <f t="shared" si="6"/>
        <v>11.3</v>
      </c>
      <c r="M14" s="14">
        <f t="shared" si="1"/>
        <v>16</v>
      </c>
      <c r="N14" s="28">
        <f>IFERROR((L14/'League Calculation'!H$3)*100, "")</f>
        <v>84.328358208955237</v>
      </c>
      <c r="O14" s="10">
        <v>0</v>
      </c>
      <c r="P14" s="10">
        <v>0</v>
      </c>
      <c r="Q14" s="13">
        <f t="shared" si="7"/>
        <v>0</v>
      </c>
      <c r="R14" s="14">
        <f t="shared" si="2"/>
        <v>17</v>
      </c>
      <c r="S14" s="28">
        <f>IFERROR((Q14/'League Calculation'!I$3)*100, "")</f>
        <v>0</v>
      </c>
      <c r="T14" s="18">
        <v>9.5</v>
      </c>
      <c r="U14" s="18">
        <v>2.8</v>
      </c>
      <c r="V14" s="13">
        <f t="shared" si="8"/>
        <v>12.3</v>
      </c>
      <c r="W14" s="14">
        <f t="shared" si="3"/>
        <v>10</v>
      </c>
      <c r="X14" s="28">
        <f>IFERROR((V14/'League Calculation'!C$3)*100, "")</f>
        <v>94.615384615384627</v>
      </c>
      <c r="Y14" s="13">
        <f t="shared" si="9"/>
        <v>24</v>
      </c>
      <c r="Z14" s="13">
        <f t="shared" si="10"/>
        <v>11.600000000000001</v>
      </c>
      <c r="AA14" s="13">
        <f t="shared" si="11"/>
        <v>35.6</v>
      </c>
      <c r="AB14" s="14">
        <f t="shared" si="4"/>
        <v>11</v>
      </c>
      <c r="AC14" s="28">
        <f>IFERROR((AA14/'League Calculation'!J$3)*100, "")</f>
        <v>91.634491634491653</v>
      </c>
    </row>
    <row r="15" spans="1:29">
      <c r="A15" t="s">
        <v>67</v>
      </c>
      <c r="B15">
        <v>14</v>
      </c>
      <c r="C15" t="s">
        <v>191</v>
      </c>
      <c r="E15" s="10">
        <v>7.7</v>
      </c>
      <c r="F15" s="10">
        <v>4</v>
      </c>
      <c r="G15" s="13">
        <f t="shared" si="5"/>
        <v>11.7</v>
      </c>
      <c r="H15" s="14">
        <f t="shared" si="0"/>
        <v>16</v>
      </c>
      <c r="I15" s="28">
        <f>IFERROR((G15/'League Calculation'!B$3)*100, "")</f>
        <v>87.640449438202239</v>
      </c>
      <c r="J15" s="10">
        <v>0</v>
      </c>
      <c r="K15" s="10">
        <v>0</v>
      </c>
      <c r="L15" s="13">
        <f t="shared" si="6"/>
        <v>0</v>
      </c>
      <c r="M15" s="14">
        <f t="shared" si="1"/>
        <v>27</v>
      </c>
      <c r="N15" s="28">
        <f>IFERROR((L15/'League Calculation'!H$3)*100, "")</f>
        <v>0</v>
      </c>
      <c r="O15" s="10">
        <v>0</v>
      </c>
      <c r="P15" s="10">
        <v>0</v>
      </c>
      <c r="Q15" s="13">
        <f t="shared" si="7"/>
        <v>0</v>
      </c>
      <c r="R15" s="14">
        <f t="shared" si="2"/>
        <v>17</v>
      </c>
      <c r="S15" s="28">
        <f>IFERROR((Q15/'League Calculation'!I$3)*100, "")</f>
        <v>0</v>
      </c>
      <c r="T15" s="18">
        <v>0</v>
      </c>
      <c r="U15" s="18">
        <v>0</v>
      </c>
      <c r="V15" s="13">
        <f t="shared" si="8"/>
        <v>0</v>
      </c>
      <c r="W15" s="14">
        <f t="shared" si="3"/>
        <v>34</v>
      </c>
      <c r="X15" s="28">
        <f>IFERROR((V15/'League Calculation'!C$3)*100, "")</f>
        <v>0</v>
      </c>
      <c r="Y15" s="13">
        <f t="shared" si="9"/>
        <v>7.7</v>
      </c>
      <c r="Z15" s="13">
        <f t="shared" si="10"/>
        <v>4</v>
      </c>
      <c r="AA15" s="13">
        <f t="shared" si="11"/>
        <v>11.7</v>
      </c>
      <c r="AB15" s="14">
        <f t="shared" si="4"/>
        <v>37</v>
      </c>
      <c r="AC15" s="28">
        <f>IFERROR((AA15/'League Calculation'!J$3)*100, "")</f>
        <v>30.115830115830118</v>
      </c>
    </row>
    <row r="16" spans="1:29">
      <c r="A16" t="s">
        <v>67</v>
      </c>
      <c r="B16">
        <v>15</v>
      </c>
      <c r="C16" t="s">
        <v>192</v>
      </c>
      <c r="E16" s="10">
        <v>0</v>
      </c>
      <c r="F16" s="10">
        <v>0</v>
      </c>
      <c r="G16" s="13">
        <f t="shared" si="5"/>
        <v>0</v>
      </c>
      <c r="H16" s="14">
        <f t="shared" si="0"/>
        <v>36</v>
      </c>
      <c r="I16" s="28">
        <f>IFERROR((G16/'League Calculation'!B$3)*100, "")</f>
        <v>0</v>
      </c>
      <c r="J16" s="10">
        <v>7.9</v>
      </c>
      <c r="K16" s="10">
        <v>3.5</v>
      </c>
      <c r="L16" s="13">
        <f t="shared" si="6"/>
        <v>11.4</v>
      </c>
      <c r="M16" s="14">
        <f t="shared" si="1"/>
        <v>15</v>
      </c>
      <c r="N16" s="28">
        <f>IFERROR((L16/'League Calculation'!H$3)*100, "")</f>
        <v>85.074626865671661</v>
      </c>
      <c r="O16" s="10">
        <v>0</v>
      </c>
      <c r="P16" s="10">
        <v>0</v>
      </c>
      <c r="Q16" s="13">
        <f t="shared" si="7"/>
        <v>0</v>
      </c>
      <c r="R16" s="14">
        <f t="shared" si="2"/>
        <v>17</v>
      </c>
      <c r="S16" s="28">
        <f>IFERROR((Q16/'League Calculation'!I$3)*100, "")</f>
        <v>0</v>
      </c>
      <c r="T16" s="18">
        <v>0</v>
      </c>
      <c r="U16" s="18">
        <v>0</v>
      </c>
      <c r="V16" s="13">
        <f t="shared" si="8"/>
        <v>0</v>
      </c>
      <c r="W16" s="14">
        <f t="shared" si="3"/>
        <v>34</v>
      </c>
      <c r="X16" s="28">
        <f>IFERROR((V16/'League Calculation'!C$3)*100, "")</f>
        <v>0</v>
      </c>
      <c r="Y16" s="13">
        <f t="shared" si="9"/>
        <v>7.9</v>
      </c>
      <c r="Z16" s="13">
        <f t="shared" si="10"/>
        <v>3.5</v>
      </c>
      <c r="AA16" s="13">
        <f t="shared" si="11"/>
        <v>11.4</v>
      </c>
      <c r="AB16" s="14">
        <f t="shared" si="4"/>
        <v>38</v>
      </c>
      <c r="AC16" s="28">
        <f>IFERROR((AA16/'League Calculation'!J$3)*100, "")</f>
        <v>29.343629343629352</v>
      </c>
    </row>
    <row r="17" spans="1:29">
      <c r="A17" t="s">
        <v>67</v>
      </c>
      <c r="B17">
        <v>16</v>
      </c>
      <c r="C17" t="s">
        <v>193</v>
      </c>
      <c r="E17" s="10">
        <v>7.4</v>
      </c>
      <c r="F17" s="10">
        <v>4.8</v>
      </c>
      <c r="G17" s="13">
        <f t="shared" si="5"/>
        <v>12.2</v>
      </c>
      <c r="H17" s="14">
        <f t="shared" si="0"/>
        <v>7</v>
      </c>
      <c r="I17" s="28">
        <f>IFERROR((G17/'League Calculation'!B$3)*100, "")</f>
        <v>91.385767790262179</v>
      </c>
      <c r="J17" s="10">
        <v>8.5</v>
      </c>
      <c r="K17" s="10">
        <v>3.2</v>
      </c>
      <c r="L17" s="13">
        <f t="shared" si="6"/>
        <v>11.7</v>
      </c>
      <c r="M17" s="14">
        <f t="shared" si="1"/>
        <v>9</v>
      </c>
      <c r="N17" s="28">
        <f>IFERROR((L17/'League Calculation'!H$3)*100, "")</f>
        <v>87.313432835820905</v>
      </c>
      <c r="O17" s="10">
        <v>0</v>
      </c>
      <c r="P17" s="10">
        <v>0</v>
      </c>
      <c r="Q17" s="13">
        <f t="shared" si="7"/>
        <v>0</v>
      </c>
      <c r="R17" s="14">
        <f t="shared" si="2"/>
        <v>17</v>
      </c>
      <c r="S17" s="28">
        <f>IFERROR((Q17/'League Calculation'!I$3)*100, "")</f>
        <v>0</v>
      </c>
      <c r="T17" s="18">
        <v>9.5</v>
      </c>
      <c r="U17" s="18">
        <v>3.5</v>
      </c>
      <c r="V17" s="13">
        <f t="shared" si="8"/>
        <v>13</v>
      </c>
      <c r="W17" s="14">
        <f t="shared" si="3"/>
        <v>1</v>
      </c>
      <c r="X17" s="28">
        <f>IFERROR((V17/'League Calculation'!C$3)*100, "")</f>
        <v>100</v>
      </c>
      <c r="Y17" s="13">
        <f t="shared" si="9"/>
        <v>25.4</v>
      </c>
      <c r="Z17" s="13">
        <f t="shared" si="10"/>
        <v>11.5</v>
      </c>
      <c r="AA17" s="13">
        <f t="shared" si="11"/>
        <v>36.9</v>
      </c>
      <c r="AB17" s="14">
        <f t="shared" si="4"/>
        <v>4</v>
      </c>
      <c r="AC17" s="28">
        <f>IFERROR((AA17/'League Calculation'!J$3)*100, "")</f>
        <v>94.980694980694992</v>
      </c>
    </row>
    <row r="18" spans="1:29">
      <c r="A18" t="s">
        <v>67</v>
      </c>
      <c r="B18">
        <v>17</v>
      </c>
      <c r="C18" t="s">
        <v>194</v>
      </c>
      <c r="E18" s="10">
        <v>8.15</v>
      </c>
      <c r="F18" s="10">
        <v>4.5999999999999996</v>
      </c>
      <c r="G18" s="13">
        <f t="shared" si="5"/>
        <v>12.75</v>
      </c>
      <c r="H18" s="14">
        <f t="shared" si="0"/>
        <v>2</v>
      </c>
      <c r="I18" s="28">
        <f>IFERROR((G18/'League Calculation'!B$3)*100, "")</f>
        <v>95.50561797752809</v>
      </c>
      <c r="J18" s="10">
        <v>8.6999999999999993</v>
      </c>
      <c r="K18" s="10">
        <v>3.2</v>
      </c>
      <c r="L18" s="13">
        <f t="shared" si="6"/>
        <v>11.899999999999999</v>
      </c>
      <c r="M18" s="14">
        <f t="shared" si="1"/>
        <v>5</v>
      </c>
      <c r="N18" s="28">
        <f>IFERROR((L18/'League Calculation'!H$3)*100, "")</f>
        <v>88.805970149253739</v>
      </c>
      <c r="O18" s="10">
        <v>0</v>
      </c>
      <c r="P18" s="10">
        <v>0</v>
      </c>
      <c r="Q18" s="13">
        <f t="shared" si="7"/>
        <v>0</v>
      </c>
      <c r="R18" s="14">
        <f t="shared" si="2"/>
        <v>17</v>
      </c>
      <c r="S18" s="28">
        <f>IFERROR((Q18/'League Calculation'!I$3)*100, "")</f>
        <v>0</v>
      </c>
      <c r="T18" s="18">
        <v>9.6</v>
      </c>
      <c r="U18" s="18">
        <v>2.8</v>
      </c>
      <c r="V18" s="13">
        <f t="shared" si="8"/>
        <v>12.399999999999999</v>
      </c>
      <c r="W18" s="14">
        <f t="shared" si="3"/>
        <v>6</v>
      </c>
      <c r="X18" s="28">
        <f>IFERROR((V18/'League Calculation'!C$3)*100, "")</f>
        <v>95.384615384615373</v>
      </c>
      <c r="Y18" s="13">
        <f t="shared" si="9"/>
        <v>26.450000000000003</v>
      </c>
      <c r="Z18" s="13">
        <f t="shared" si="10"/>
        <v>10.6</v>
      </c>
      <c r="AA18" s="13">
        <f t="shared" si="11"/>
        <v>37.050000000000004</v>
      </c>
      <c r="AB18" s="14">
        <f t="shared" si="4"/>
        <v>3</v>
      </c>
      <c r="AC18" s="28">
        <f>IFERROR((AA18/'League Calculation'!J$3)*100, "")</f>
        <v>95.366795366795387</v>
      </c>
    </row>
    <row r="19" spans="1:29">
      <c r="A19" t="s">
        <v>67</v>
      </c>
      <c r="B19">
        <v>18</v>
      </c>
      <c r="C19" t="s">
        <v>195</v>
      </c>
      <c r="E19" s="10">
        <v>8.0500000000000007</v>
      </c>
      <c r="F19" s="10">
        <v>4</v>
      </c>
      <c r="G19" s="13">
        <f t="shared" si="5"/>
        <v>12.05</v>
      </c>
      <c r="H19" s="14">
        <f t="shared" si="0"/>
        <v>10</v>
      </c>
      <c r="I19" s="28">
        <f>IFERROR((G19/'League Calculation'!B$3)*100, "")</f>
        <v>90.262172284644208</v>
      </c>
      <c r="J19" s="10">
        <v>8.3000000000000007</v>
      </c>
      <c r="K19" s="10">
        <v>3.4</v>
      </c>
      <c r="L19" s="13">
        <f t="shared" si="6"/>
        <v>11.700000000000001</v>
      </c>
      <c r="M19" s="14">
        <f t="shared" si="1"/>
        <v>7</v>
      </c>
      <c r="N19" s="28">
        <f>IFERROR((L19/'League Calculation'!H$3)*100, "")</f>
        <v>87.313432835820919</v>
      </c>
      <c r="O19" s="10">
        <v>0</v>
      </c>
      <c r="P19" s="10">
        <v>0</v>
      </c>
      <c r="Q19" s="13">
        <f t="shared" si="7"/>
        <v>0</v>
      </c>
      <c r="R19" s="14">
        <f t="shared" si="2"/>
        <v>17</v>
      </c>
      <c r="S19" s="28">
        <f>IFERROR((Q19/'League Calculation'!I$3)*100, "")</f>
        <v>0</v>
      </c>
      <c r="T19" s="18">
        <v>9.4</v>
      </c>
      <c r="U19" s="18">
        <v>2.8</v>
      </c>
      <c r="V19" s="13">
        <f t="shared" si="8"/>
        <v>12.2</v>
      </c>
      <c r="W19" s="14">
        <f t="shared" si="3"/>
        <v>12</v>
      </c>
      <c r="X19" s="28">
        <f>IFERROR((V19/'League Calculation'!C$3)*100, "")</f>
        <v>93.84615384615384</v>
      </c>
      <c r="Y19" s="13">
        <f t="shared" si="9"/>
        <v>25.75</v>
      </c>
      <c r="Z19" s="13">
        <f t="shared" si="10"/>
        <v>10.199999999999999</v>
      </c>
      <c r="AA19" s="13">
        <f t="shared" si="11"/>
        <v>35.950000000000003</v>
      </c>
      <c r="AB19" s="14">
        <f t="shared" si="4"/>
        <v>9</v>
      </c>
      <c r="AC19" s="28">
        <f>IFERROR((AA19/'League Calculation'!J$3)*100, "")</f>
        <v>92.53539253539256</v>
      </c>
    </row>
    <row r="20" spans="1:29">
      <c r="A20" t="s">
        <v>67</v>
      </c>
      <c r="B20">
        <v>19</v>
      </c>
      <c r="C20" t="s">
        <v>196</v>
      </c>
      <c r="E20" s="10">
        <v>7.6</v>
      </c>
      <c r="F20" s="10">
        <v>4.4000000000000004</v>
      </c>
      <c r="G20" s="13">
        <f t="shared" si="5"/>
        <v>12</v>
      </c>
      <c r="H20" s="14">
        <f t="shared" si="0"/>
        <v>11</v>
      </c>
      <c r="I20" s="28">
        <f>IFERROR((G20/'League Calculation'!B$3)*100, "")</f>
        <v>89.887640449438194</v>
      </c>
      <c r="J20" s="10">
        <v>6.3</v>
      </c>
      <c r="K20" s="10">
        <v>2</v>
      </c>
      <c r="L20" s="13">
        <f t="shared" si="6"/>
        <v>8.3000000000000007</v>
      </c>
      <c r="M20" s="14">
        <f t="shared" si="1"/>
        <v>25</v>
      </c>
      <c r="N20" s="28">
        <f>IFERROR((L20/'League Calculation'!H$3)*100, "")</f>
        <v>61.9402985074627</v>
      </c>
      <c r="O20" s="10">
        <v>0</v>
      </c>
      <c r="P20" s="10">
        <v>0</v>
      </c>
      <c r="Q20" s="13">
        <f t="shared" si="7"/>
        <v>0</v>
      </c>
      <c r="R20" s="14">
        <f t="shared" si="2"/>
        <v>17</v>
      </c>
      <c r="S20" s="28">
        <f>IFERROR((Q20/'League Calculation'!I$3)*100, "")</f>
        <v>0</v>
      </c>
      <c r="T20" s="18">
        <v>9.4</v>
      </c>
      <c r="U20" s="18">
        <v>2.8</v>
      </c>
      <c r="V20" s="13">
        <f t="shared" si="8"/>
        <v>12.2</v>
      </c>
      <c r="W20" s="14">
        <f t="shared" si="3"/>
        <v>12</v>
      </c>
      <c r="X20" s="28">
        <f>IFERROR((V20/'League Calculation'!C$3)*100, "")</f>
        <v>93.84615384615384</v>
      </c>
      <c r="Y20" s="13">
        <f t="shared" si="9"/>
        <v>23.299999999999997</v>
      </c>
      <c r="Z20" s="13">
        <f t="shared" si="10"/>
        <v>9.1999999999999993</v>
      </c>
      <c r="AA20" s="13">
        <f t="shared" si="11"/>
        <v>32.5</v>
      </c>
      <c r="AB20" s="14">
        <f t="shared" si="4"/>
        <v>24</v>
      </c>
      <c r="AC20" s="28">
        <f>IFERROR((AA20/'League Calculation'!J$3)*100, "")</f>
        <v>83.655083655083658</v>
      </c>
    </row>
    <row r="21" spans="1:29">
      <c r="A21" t="s">
        <v>67</v>
      </c>
      <c r="B21">
        <v>21</v>
      </c>
      <c r="C21" t="s">
        <v>197</v>
      </c>
      <c r="E21" s="10">
        <v>0</v>
      </c>
      <c r="F21" s="10">
        <v>0</v>
      </c>
      <c r="G21" s="13">
        <f t="shared" si="5"/>
        <v>0</v>
      </c>
      <c r="H21" s="14">
        <f t="shared" si="0"/>
        <v>36</v>
      </c>
      <c r="I21" s="28">
        <f>IFERROR((G21/'League Calculation'!B$3)*100, "")</f>
        <v>0</v>
      </c>
      <c r="J21" s="10">
        <v>0</v>
      </c>
      <c r="K21" s="10">
        <v>0</v>
      </c>
      <c r="L21" s="13">
        <f>J21+K21</f>
        <v>0</v>
      </c>
      <c r="M21" s="14">
        <f t="shared" si="1"/>
        <v>27</v>
      </c>
      <c r="N21" s="28">
        <f>IFERROR((L21/'League Calculation'!H$3)*100, "")</f>
        <v>0</v>
      </c>
      <c r="O21" s="10">
        <v>0</v>
      </c>
      <c r="P21" s="10">
        <v>0</v>
      </c>
      <c r="Q21" s="13">
        <f t="shared" si="7"/>
        <v>0</v>
      </c>
      <c r="R21" s="14">
        <f t="shared" si="2"/>
        <v>17</v>
      </c>
      <c r="S21" s="28">
        <f>IFERROR((Q21/'League Calculation'!I$3)*100, "")</f>
        <v>0</v>
      </c>
      <c r="T21" s="18">
        <v>0</v>
      </c>
      <c r="U21" s="18">
        <v>0</v>
      </c>
      <c r="V21" s="13">
        <f t="shared" si="8"/>
        <v>0</v>
      </c>
      <c r="W21" s="14">
        <f t="shared" si="3"/>
        <v>34</v>
      </c>
      <c r="X21" s="28">
        <f>IFERROR((V21/'League Calculation'!C$3)*100, "")</f>
        <v>0</v>
      </c>
      <c r="Y21" s="13">
        <f t="shared" ref="Y21:Z23" si="12">E21+J21+O21+T21</f>
        <v>0</v>
      </c>
      <c r="Z21" s="13">
        <f t="shared" si="12"/>
        <v>0</v>
      </c>
      <c r="AA21" s="13">
        <f t="shared" si="11"/>
        <v>0</v>
      </c>
      <c r="AB21" s="14">
        <f t="shared" si="4"/>
        <v>40</v>
      </c>
      <c r="AC21" s="28">
        <f>IFERROR((AA21/'League Calculation'!J$3)*100, "")</f>
        <v>0</v>
      </c>
    </row>
    <row r="22" spans="1:29">
      <c r="A22" t="s">
        <v>260</v>
      </c>
      <c r="B22">
        <v>22</v>
      </c>
      <c r="C22" t="s">
        <v>198</v>
      </c>
      <c r="E22" s="10">
        <v>6.3</v>
      </c>
      <c r="F22" s="10">
        <v>3.6</v>
      </c>
      <c r="G22" s="13">
        <f t="shared" si="5"/>
        <v>9.9</v>
      </c>
      <c r="H22" s="14">
        <f t="shared" si="0"/>
        <v>32</v>
      </c>
      <c r="I22" s="28">
        <f>IFERROR((G22/'League Calculation'!B$3)*100, "")</f>
        <v>74.157303370786522</v>
      </c>
      <c r="J22" s="10">
        <v>4.3</v>
      </c>
      <c r="K22" s="10">
        <v>3.8</v>
      </c>
      <c r="L22" s="13">
        <f>J22+K22</f>
        <v>8.1</v>
      </c>
      <c r="M22" s="14">
        <f t="shared" si="1"/>
        <v>26</v>
      </c>
      <c r="N22" s="28">
        <f>IFERROR((L22/'League Calculation'!H$3)*100, "")</f>
        <v>60.447761194029859</v>
      </c>
      <c r="O22" s="10">
        <v>0</v>
      </c>
      <c r="P22" s="10">
        <v>0</v>
      </c>
      <c r="Q22" s="13">
        <f t="shared" si="7"/>
        <v>0</v>
      </c>
      <c r="R22" s="14">
        <f t="shared" si="2"/>
        <v>17</v>
      </c>
      <c r="S22" s="28">
        <f>IFERROR((Q22/'League Calculation'!I$3)*100, "")</f>
        <v>0</v>
      </c>
      <c r="T22" s="18">
        <v>9</v>
      </c>
      <c r="U22" s="18">
        <v>3</v>
      </c>
      <c r="V22" s="13">
        <f t="shared" si="8"/>
        <v>12</v>
      </c>
      <c r="W22" s="14">
        <f t="shared" si="3"/>
        <v>16</v>
      </c>
      <c r="X22" s="28">
        <f>IFERROR((V22/'League Calculation'!C$3)*100, "")</f>
        <v>92.307692307692307</v>
      </c>
      <c r="Y22" s="13">
        <f t="shared" si="12"/>
        <v>19.600000000000001</v>
      </c>
      <c r="Z22" s="13">
        <f t="shared" si="12"/>
        <v>10.4</v>
      </c>
      <c r="AA22" s="13">
        <f t="shared" si="11"/>
        <v>30</v>
      </c>
      <c r="AB22" s="14">
        <f t="shared" si="4"/>
        <v>32</v>
      </c>
      <c r="AC22" s="28">
        <f>IFERROR((AA22/'League Calculation'!J$3)*100, "")</f>
        <v>77.220077220077229</v>
      </c>
    </row>
    <row r="23" spans="1:29">
      <c r="A23" t="s">
        <v>104</v>
      </c>
      <c r="B23">
        <v>23</v>
      </c>
      <c r="C23" t="s">
        <v>199</v>
      </c>
      <c r="E23" s="10">
        <v>7.5</v>
      </c>
      <c r="F23" s="10">
        <v>4.4000000000000004</v>
      </c>
      <c r="G23" s="13">
        <f t="shared" si="5"/>
        <v>11.9</v>
      </c>
      <c r="H23" s="14">
        <f t="shared" si="0"/>
        <v>13</v>
      </c>
      <c r="I23" s="28">
        <f>IFERROR((G23/'League Calculation'!B$3)*100, "")</f>
        <v>89.138576779026224</v>
      </c>
      <c r="J23" s="10">
        <v>8.1</v>
      </c>
      <c r="K23" s="10">
        <v>2.9</v>
      </c>
      <c r="L23" s="13">
        <f>J23+K23</f>
        <v>11</v>
      </c>
      <c r="M23" s="14">
        <f t="shared" si="1"/>
        <v>17</v>
      </c>
      <c r="N23" s="28">
        <f>IFERROR((L23/'League Calculation'!H$3)*100, "")</f>
        <v>82.089552238805979</v>
      </c>
      <c r="O23" s="10">
        <v>0</v>
      </c>
      <c r="P23" s="10">
        <v>0</v>
      </c>
      <c r="Q23" s="13">
        <f t="shared" si="7"/>
        <v>0</v>
      </c>
      <c r="R23" s="14">
        <f t="shared" si="2"/>
        <v>17</v>
      </c>
      <c r="S23" s="28">
        <f>IFERROR((Q23/'League Calculation'!I$3)*100, "")</f>
        <v>0</v>
      </c>
      <c r="T23" s="18">
        <v>9.8000000000000007</v>
      </c>
      <c r="U23" s="18">
        <v>2</v>
      </c>
      <c r="V23" s="13">
        <f t="shared" si="8"/>
        <v>11.8</v>
      </c>
      <c r="W23" s="14">
        <f t="shared" si="3"/>
        <v>20</v>
      </c>
      <c r="X23" s="28">
        <f>IFERROR((V23/'League Calculation'!C$3)*100, "")</f>
        <v>90.769230769230774</v>
      </c>
      <c r="Y23" s="13">
        <f t="shared" si="12"/>
        <v>25.4</v>
      </c>
      <c r="Z23" s="13">
        <f t="shared" si="12"/>
        <v>9.3000000000000007</v>
      </c>
      <c r="AA23" s="13">
        <f t="shared" si="11"/>
        <v>34.700000000000003</v>
      </c>
      <c r="AB23" s="14">
        <f t="shared" si="4"/>
        <v>16</v>
      </c>
      <c r="AC23" s="28">
        <f>IFERROR((AA23/'League Calculation'!J$3)*100, "")</f>
        <v>89.317889317889339</v>
      </c>
    </row>
    <row r="24" spans="1:29">
      <c r="A24" t="s">
        <v>104</v>
      </c>
      <c r="B24">
        <v>24</v>
      </c>
      <c r="C24" t="s">
        <v>200</v>
      </c>
      <c r="E24" s="10">
        <v>7.85</v>
      </c>
      <c r="F24" s="10">
        <v>4.4000000000000004</v>
      </c>
      <c r="G24" s="13">
        <f t="shared" si="5"/>
        <v>12.25</v>
      </c>
      <c r="H24" s="14">
        <f t="shared" si="0"/>
        <v>6</v>
      </c>
      <c r="I24" s="28">
        <f>IFERROR((G24/'League Calculation'!B$3)*100, "")</f>
        <v>91.760299625468164</v>
      </c>
      <c r="J24" s="10">
        <v>8.3000000000000007</v>
      </c>
      <c r="K24" s="10">
        <v>2.5</v>
      </c>
      <c r="L24" s="13">
        <f t="shared" si="6"/>
        <v>10.8</v>
      </c>
      <c r="M24" s="14">
        <f t="shared" si="1"/>
        <v>18</v>
      </c>
      <c r="N24" s="28">
        <f>IFERROR((L24/'League Calculation'!H$3)*100, "")</f>
        <v>80.597014925373145</v>
      </c>
      <c r="O24" s="10">
        <v>0</v>
      </c>
      <c r="P24" s="10">
        <v>0</v>
      </c>
      <c r="Q24" s="13">
        <f t="shared" si="7"/>
        <v>0</v>
      </c>
      <c r="R24" s="14">
        <f t="shared" si="2"/>
        <v>17</v>
      </c>
      <c r="S24" s="28">
        <f>IFERROR((Q24/'League Calculation'!I$3)*100, "")</f>
        <v>0</v>
      </c>
      <c r="T24" s="18">
        <v>9.4</v>
      </c>
      <c r="U24" s="18">
        <v>2.4</v>
      </c>
      <c r="V24" s="13">
        <f t="shared" si="8"/>
        <v>11.8</v>
      </c>
      <c r="W24" s="14">
        <f t="shared" si="3"/>
        <v>20</v>
      </c>
      <c r="X24" s="28">
        <f>IFERROR((V24/'League Calculation'!C$3)*100, "")</f>
        <v>90.769230769230774</v>
      </c>
      <c r="Y24" s="13">
        <f t="shared" si="9"/>
        <v>25.549999999999997</v>
      </c>
      <c r="Z24" s="13">
        <f t="shared" si="10"/>
        <v>9.3000000000000007</v>
      </c>
      <c r="AA24" s="13">
        <f t="shared" si="11"/>
        <v>34.849999999999994</v>
      </c>
      <c r="AB24" s="14">
        <f t="shared" si="4"/>
        <v>15</v>
      </c>
      <c r="AC24" s="28">
        <f>IFERROR((AA24/'League Calculation'!J$3)*100, "")</f>
        <v>89.703989703989706</v>
      </c>
    </row>
    <row r="25" spans="1:29">
      <c r="A25" t="s">
        <v>67</v>
      </c>
      <c r="B25">
        <v>25</v>
      </c>
      <c r="C25" t="s">
        <v>201</v>
      </c>
      <c r="E25" s="10">
        <v>7.7</v>
      </c>
      <c r="F25" s="10">
        <v>2.2999999999999998</v>
      </c>
      <c r="G25" s="13">
        <f t="shared" si="5"/>
        <v>10</v>
      </c>
      <c r="H25" s="14">
        <f t="shared" si="0"/>
        <v>31</v>
      </c>
      <c r="I25" s="28">
        <f>IFERROR((G25/'League Calculation'!B$3)*100, "")</f>
        <v>74.906367041198507</v>
      </c>
      <c r="J25" s="10">
        <v>8.6</v>
      </c>
      <c r="K25" s="10">
        <v>2.1</v>
      </c>
      <c r="L25" s="13">
        <f t="shared" si="6"/>
        <v>10.7</v>
      </c>
      <c r="M25" s="14">
        <f t="shared" si="1"/>
        <v>20</v>
      </c>
      <c r="N25" s="28">
        <f>IFERROR((L25/'League Calculation'!H$3)*100, "")</f>
        <v>79.850746268656721</v>
      </c>
      <c r="O25" s="10">
        <v>0</v>
      </c>
      <c r="P25" s="10">
        <v>0</v>
      </c>
      <c r="Q25" s="13">
        <f t="shared" si="7"/>
        <v>0</v>
      </c>
      <c r="R25" s="14">
        <f t="shared" si="2"/>
        <v>17</v>
      </c>
      <c r="S25" s="28">
        <f>IFERROR((Q25/'League Calculation'!I$3)*100, "")</f>
        <v>0</v>
      </c>
      <c r="T25" s="18">
        <v>8.3000000000000007</v>
      </c>
      <c r="U25" s="18">
        <v>2.8</v>
      </c>
      <c r="V25" s="13">
        <f t="shared" si="8"/>
        <v>11.100000000000001</v>
      </c>
      <c r="W25" s="14">
        <f t="shared" si="3"/>
        <v>30</v>
      </c>
      <c r="X25" s="28">
        <f>IFERROR((V25/'League Calculation'!C$3)*100, "")</f>
        <v>85.384615384615387</v>
      </c>
      <c r="Y25" s="13">
        <f t="shared" si="9"/>
        <v>24.6</v>
      </c>
      <c r="Z25" s="13">
        <f t="shared" si="10"/>
        <v>7.2</v>
      </c>
      <c r="AA25" s="13">
        <f t="shared" si="11"/>
        <v>31.8</v>
      </c>
      <c r="AB25" s="14">
        <f t="shared" si="4"/>
        <v>27</v>
      </c>
      <c r="AC25" s="28">
        <f>IFERROR((AA25/'League Calculation'!J$3)*100, "")</f>
        <v>81.853281853281871</v>
      </c>
    </row>
    <row r="26" spans="1:29">
      <c r="A26" t="s">
        <v>86</v>
      </c>
      <c r="B26">
        <v>26</v>
      </c>
      <c r="C26" t="s">
        <v>202</v>
      </c>
      <c r="E26" s="10">
        <v>0</v>
      </c>
      <c r="F26" s="10">
        <v>0</v>
      </c>
      <c r="G26" s="13">
        <f t="shared" si="5"/>
        <v>0</v>
      </c>
      <c r="H26" s="14">
        <f t="shared" si="0"/>
        <v>36</v>
      </c>
      <c r="I26" s="28">
        <f>IFERROR((G26/'League Calculation'!B$3)*100, "")</f>
        <v>0</v>
      </c>
      <c r="J26" s="10">
        <v>0</v>
      </c>
      <c r="K26" s="10">
        <v>0</v>
      </c>
      <c r="L26" s="13">
        <f t="shared" si="6"/>
        <v>0</v>
      </c>
      <c r="M26" s="14">
        <f t="shared" si="1"/>
        <v>27</v>
      </c>
      <c r="N26" s="28">
        <f>IFERROR((L26/'League Calculation'!H$3)*100, "")</f>
        <v>0</v>
      </c>
      <c r="O26" s="10">
        <v>0</v>
      </c>
      <c r="P26" s="10">
        <v>0</v>
      </c>
      <c r="Q26" s="13">
        <f t="shared" si="7"/>
        <v>0</v>
      </c>
      <c r="R26" s="14">
        <f t="shared" si="2"/>
        <v>17</v>
      </c>
      <c r="S26" s="28">
        <f>IFERROR((Q26/'League Calculation'!I$3)*100, "")</f>
        <v>0</v>
      </c>
      <c r="T26" s="18">
        <v>0</v>
      </c>
      <c r="U26" s="18">
        <v>0</v>
      </c>
      <c r="V26" s="13">
        <f t="shared" si="8"/>
        <v>0</v>
      </c>
      <c r="W26" s="14">
        <f t="shared" si="3"/>
        <v>34</v>
      </c>
      <c r="X26" s="28">
        <f>IFERROR((V26/'League Calculation'!C$3)*100, "")</f>
        <v>0</v>
      </c>
      <c r="Y26" s="13">
        <f t="shared" si="9"/>
        <v>0</v>
      </c>
      <c r="Z26" s="13">
        <f t="shared" si="10"/>
        <v>0</v>
      </c>
      <c r="AA26" s="13">
        <f t="shared" si="11"/>
        <v>0</v>
      </c>
      <c r="AB26" s="14">
        <f t="shared" si="4"/>
        <v>40</v>
      </c>
      <c r="AC26" s="28">
        <f>IFERROR((AA26/'League Calculation'!J$3)*100, "")</f>
        <v>0</v>
      </c>
    </row>
    <row r="27" spans="1:29">
      <c r="A27" s="36" t="s">
        <v>86</v>
      </c>
      <c r="B27">
        <v>27</v>
      </c>
      <c r="C27" t="s">
        <v>203</v>
      </c>
      <c r="E27" s="10">
        <v>7.85</v>
      </c>
      <c r="F27" s="10">
        <v>2.2000000000000002</v>
      </c>
      <c r="G27" s="13">
        <f t="shared" si="5"/>
        <v>10.050000000000001</v>
      </c>
      <c r="H27" s="14">
        <f t="shared" si="0"/>
        <v>30</v>
      </c>
      <c r="I27" s="28">
        <f>IFERROR((G27/'League Calculation'!B$3)*100, "")</f>
        <v>75.280898876404507</v>
      </c>
      <c r="J27" s="10">
        <v>0</v>
      </c>
      <c r="K27" s="10">
        <v>0</v>
      </c>
      <c r="L27" s="13">
        <f t="shared" si="6"/>
        <v>0</v>
      </c>
      <c r="M27" s="14">
        <f t="shared" si="1"/>
        <v>27</v>
      </c>
      <c r="N27" s="28">
        <f>IFERROR((L27/'League Calculation'!H$3)*100, "")</f>
        <v>0</v>
      </c>
      <c r="O27" s="10">
        <v>8</v>
      </c>
      <c r="P27" s="10">
        <v>1.7</v>
      </c>
      <c r="Q27" s="13">
        <f t="shared" si="7"/>
        <v>9.6999999999999993</v>
      </c>
      <c r="R27" s="14">
        <f t="shared" si="2"/>
        <v>11</v>
      </c>
      <c r="S27" s="28">
        <f>IFERROR((Q27/'League Calculation'!I$3)*100, "")</f>
        <v>76.984126984126959</v>
      </c>
      <c r="T27" s="10">
        <v>8.9</v>
      </c>
      <c r="U27" s="10">
        <v>2.8</v>
      </c>
      <c r="V27" s="13">
        <f t="shared" si="8"/>
        <v>11.7</v>
      </c>
      <c r="W27" s="14">
        <f t="shared" si="3"/>
        <v>22</v>
      </c>
      <c r="X27" s="28">
        <f>IFERROR((V27/'League Calculation'!C$3)*100, "")</f>
        <v>89.999999999999986</v>
      </c>
      <c r="Y27" s="13">
        <f t="shared" si="9"/>
        <v>24.75</v>
      </c>
      <c r="Z27" s="13">
        <f t="shared" si="10"/>
        <v>6.7</v>
      </c>
      <c r="AA27" s="13">
        <f t="shared" si="11"/>
        <v>31.45</v>
      </c>
      <c r="AB27" s="14">
        <f t="shared" si="4"/>
        <v>28</v>
      </c>
      <c r="AC27" s="28">
        <f>IFERROR((AA27/'League Calculation'!J$3)*100, "")</f>
        <v>80.952380952380963</v>
      </c>
    </row>
    <row r="28" spans="1:29">
      <c r="A28" t="s">
        <v>68</v>
      </c>
      <c r="B28">
        <v>28</v>
      </c>
      <c r="C28" t="s">
        <v>204</v>
      </c>
      <c r="E28" s="10">
        <v>7.7</v>
      </c>
      <c r="F28" s="10">
        <v>2.9</v>
      </c>
      <c r="G28" s="13">
        <f t="shared" si="5"/>
        <v>10.6</v>
      </c>
      <c r="H28" s="14">
        <f t="shared" si="0"/>
        <v>26</v>
      </c>
      <c r="I28" s="28">
        <f>IFERROR((G28/'League Calculation'!B$3)*100, "")</f>
        <v>79.400749063670403</v>
      </c>
      <c r="J28" s="10">
        <v>0</v>
      </c>
      <c r="K28" s="10">
        <v>0</v>
      </c>
      <c r="L28" s="13">
        <f t="shared" si="6"/>
        <v>0</v>
      </c>
      <c r="M28" s="14">
        <f t="shared" si="1"/>
        <v>27</v>
      </c>
      <c r="N28" s="28">
        <f>IFERROR((L28/'League Calculation'!H$3)*100, "")</f>
        <v>0</v>
      </c>
      <c r="O28" s="10">
        <v>7.7</v>
      </c>
      <c r="P28" s="10">
        <v>2</v>
      </c>
      <c r="Q28" s="13">
        <f t="shared" si="7"/>
        <v>9.6999999999999993</v>
      </c>
      <c r="R28" s="14">
        <f t="shared" si="2"/>
        <v>11</v>
      </c>
      <c r="S28" s="28">
        <f>IFERROR((Q28/'League Calculation'!I$3)*100, "")</f>
        <v>76.984126984126959</v>
      </c>
      <c r="T28" s="10">
        <v>9.3000000000000007</v>
      </c>
      <c r="U28" s="10">
        <v>2.8</v>
      </c>
      <c r="V28" s="13">
        <f t="shared" si="8"/>
        <v>12.100000000000001</v>
      </c>
      <c r="W28" s="14">
        <f t="shared" si="3"/>
        <v>15</v>
      </c>
      <c r="X28" s="28">
        <f>IFERROR((V28/'League Calculation'!C$3)*100, "")</f>
        <v>93.076923076923094</v>
      </c>
      <c r="Y28" s="13">
        <f t="shared" si="9"/>
        <v>24.700000000000003</v>
      </c>
      <c r="Z28" s="13">
        <f t="shared" si="10"/>
        <v>7.7</v>
      </c>
      <c r="AA28" s="13">
        <f t="shared" si="11"/>
        <v>32.400000000000006</v>
      </c>
      <c r="AB28" s="14">
        <f t="shared" si="4"/>
        <v>25</v>
      </c>
      <c r="AC28" s="28">
        <f>IFERROR((AA28/'League Calculation'!J$3)*100, "")</f>
        <v>83.397683397683423</v>
      </c>
    </row>
    <row r="29" spans="1:29">
      <c r="A29" t="s">
        <v>68</v>
      </c>
      <c r="B29">
        <v>29</v>
      </c>
      <c r="C29" t="s">
        <v>205</v>
      </c>
      <c r="E29" s="10">
        <v>6.5</v>
      </c>
      <c r="F29" s="10">
        <v>3.4</v>
      </c>
      <c r="G29" s="13">
        <f t="shared" si="5"/>
        <v>9.9</v>
      </c>
      <c r="H29" s="14">
        <f t="shared" si="0"/>
        <v>32</v>
      </c>
      <c r="I29" s="28">
        <f>IFERROR((G29/'League Calculation'!B$3)*100, "")</f>
        <v>74.157303370786522</v>
      </c>
      <c r="J29" s="10">
        <v>0</v>
      </c>
      <c r="K29" s="10">
        <v>0</v>
      </c>
      <c r="L29" s="13">
        <f t="shared" si="6"/>
        <v>0</v>
      </c>
      <c r="M29" s="14">
        <f t="shared" si="1"/>
        <v>27</v>
      </c>
      <c r="N29" s="28">
        <f>IFERROR((L29/'League Calculation'!H$3)*100, "")</f>
        <v>0</v>
      </c>
      <c r="O29" s="10">
        <v>8.5</v>
      </c>
      <c r="P29" s="10">
        <v>1.9</v>
      </c>
      <c r="Q29" s="13">
        <f t="shared" si="7"/>
        <v>10.4</v>
      </c>
      <c r="R29" s="14">
        <f t="shared" si="2"/>
        <v>7</v>
      </c>
      <c r="S29" s="28">
        <f>IFERROR((Q29/'League Calculation'!I$3)*100, "")</f>
        <v>82.539682539682531</v>
      </c>
      <c r="T29" s="10">
        <v>9.3000000000000007</v>
      </c>
      <c r="U29" s="10">
        <v>0</v>
      </c>
      <c r="V29" s="13">
        <f t="shared" si="8"/>
        <v>9.3000000000000007</v>
      </c>
      <c r="W29" s="14">
        <f t="shared" si="3"/>
        <v>33</v>
      </c>
      <c r="X29" s="28">
        <f>IFERROR((V29/'League Calculation'!C$3)*100, "")</f>
        <v>71.538461538461533</v>
      </c>
      <c r="Y29" s="13">
        <f t="shared" si="9"/>
        <v>24.3</v>
      </c>
      <c r="Z29" s="13">
        <f t="shared" si="10"/>
        <v>5.3</v>
      </c>
      <c r="AA29" s="13">
        <f t="shared" si="11"/>
        <v>29.6</v>
      </c>
      <c r="AB29" s="14">
        <f t="shared" si="4"/>
        <v>34</v>
      </c>
      <c r="AC29" s="28">
        <f>IFERROR((AA29/'League Calculation'!J$3)*100, "")</f>
        <v>76.190476190476204</v>
      </c>
    </row>
    <row r="30" spans="1:29">
      <c r="A30" t="s">
        <v>69</v>
      </c>
      <c r="B30">
        <v>30</v>
      </c>
      <c r="C30" t="s">
        <v>206</v>
      </c>
      <c r="E30" s="10">
        <v>0</v>
      </c>
      <c r="F30" s="10">
        <v>0</v>
      </c>
      <c r="G30" s="13">
        <f t="shared" si="5"/>
        <v>0</v>
      </c>
      <c r="H30" s="14">
        <f t="shared" si="0"/>
        <v>36</v>
      </c>
      <c r="I30" s="28">
        <f>IFERROR((G30/'League Calculation'!B$3)*100, "")</f>
        <v>0</v>
      </c>
      <c r="J30" s="10">
        <v>0</v>
      </c>
      <c r="K30" s="10">
        <v>0</v>
      </c>
      <c r="L30" s="13">
        <f t="shared" si="6"/>
        <v>0</v>
      </c>
      <c r="M30" s="14">
        <f t="shared" si="1"/>
        <v>27</v>
      </c>
      <c r="N30" s="28">
        <f>IFERROR((L30/'League Calculation'!H$3)*100, "")</f>
        <v>0</v>
      </c>
      <c r="O30" s="10">
        <v>0</v>
      </c>
      <c r="P30" s="10">
        <v>0</v>
      </c>
      <c r="Q30" s="13">
        <f t="shared" si="7"/>
        <v>0</v>
      </c>
      <c r="R30" s="14">
        <f t="shared" si="2"/>
        <v>17</v>
      </c>
      <c r="S30" s="28">
        <f>IFERROR((Q30/'League Calculation'!I$3)*100, "")</f>
        <v>0</v>
      </c>
      <c r="T30" s="10">
        <v>0</v>
      </c>
      <c r="U30" s="10">
        <v>0</v>
      </c>
      <c r="V30" s="13">
        <f t="shared" si="8"/>
        <v>0</v>
      </c>
      <c r="W30" s="14">
        <f t="shared" si="3"/>
        <v>34</v>
      </c>
      <c r="X30" s="28">
        <f>IFERROR((V30/'League Calculation'!C$3)*100, "")</f>
        <v>0</v>
      </c>
      <c r="Y30" s="13">
        <f t="shared" si="9"/>
        <v>0</v>
      </c>
      <c r="Z30" s="13">
        <f t="shared" si="10"/>
        <v>0</v>
      </c>
      <c r="AA30" s="13">
        <f t="shared" si="11"/>
        <v>0</v>
      </c>
      <c r="AB30" s="14">
        <f t="shared" si="4"/>
        <v>40</v>
      </c>
      <c r="AC30" s="28">
        <f>IFERROR((AA30/'League Calculation'!J$3)*100, "")</f>
        <v>0</v>
      </c>
    </row>
    <row r="31" spans="1:29">
      <c r="A31" t="s">
        <v>67</v>
      </c>
      <c r="B31">
        <v>31</v>
      </c>
      <c r="C31" t="s">
        <v>207</v>
      </c>
      <c r="E31" s="10">
        <v>7.05</v>
      </c>
      <c r="F31" s="10">
        <v>3.2</v>
      </c>
      <c r="G31" s="13">
        <f t="shared" si="5"/>
        <v>10.25</v>
      </c>
      <c r="H31" s="14">
        <f t="shared" si="0"/>
        <v>28</v>
      </c>
      <c r="I31" s="28">
        <f>IFERROR((G31/'League Calculation'!B$3)*100, "")</f>
        <v>76.779026217228463</v>
      </c>
      <c r="J31" s="10">
        <v>0</v>
      </c>
      <c r="K31" s="10">
        <v>0</v>
      </c>
      <c r="L31" s="13">
        <f t="shared" si="6"/>
        <v>0</v>
      </c>
      <c r="M31" s="14">
        <f t="shared" si="1"/>
        <v>27</v>
      </c>
      <c r="N31" s="28">
        <f>IFERROR((L31/'League Calculation'!H$3)*100, "")</f>
        <v>0</v>
      </c>
      <c r="O31" s="10">
        <v>6.9</v>
      </c>
      <c r="P31" s="10">
        <v>1.9</v>
      </c>
      <c r="Q31" s="13">
        <f t="shared" si="7"/>
        <v>8.8000000000000007</v>
      </c>
      <c r="R31" s="14">
        <f t="shared" si="2"/>
        <v>16</v>
      </c>
      <c r="S31" s="28">
        <f>IFERROR((Q31/'League Calculation'!I$3)*100, "")</f>
        <v>69.841269841269835</v>
      </c>
      <c r="T31" s="10">
        <v>9.1999999999999993</v>
      </c>
      <c r="U31" s="10">
        <v>2.8</v>
      </c>
      <c r="V31" s="13">
        <f t="shared" si="8"/>
        <v>12</v>
      </c>
      <c r="W31" s="14">
        <f t="shared" si="3"/>
        <v>16</v>
      </c>
      <c r="X31" s="28">
        <f>IFERROR((V31/'League Calculation'!C$3)*100, "")</f>
        <v>92.307692307692307</v>
      </c>
      <c r="Y31" s="13">
        <f t="shared" si="9"/>
        <v>23.15</v>
      </c>
      <c r="Z31" s="13">
        <f t="shared" si="10"/>
        <v>7.8999999999999995</v>
      </c>
      <c r="AA31" s="13">
        <f t="shared" si="11"/>
        <v>31.049999999999997</v>
      </c>
      <c r="AB31" s="14">
        <f t="shared" si="4"/>
        <v>31</v>
      </c>
      <c r="AC31" s="28">
        <f>IFERROR((AA31/'League Calculation'!J$3)*100, "")</f>
        <v>79.922779922779924</v>
      </c>
    </row>
    <row r="32" spans="1:29">
      <c r="A32" t="s">
        <v>67</v>
      </c>
      <c r="B32">
        <v>32</v>
      </c>
      <c r="C32" t="s">
        <v>208</v>
      </c>
      <c r="D32" s="8" t="s">
        <v>221</v>
      </c>
      <c r="E32" s="10">
        <v>8.15</v>
      </c>
      <c r="F32" s="10">
        <v>4.5999999999999996</v>
      </c>
      <c r="G32" s="13">
        <f t="shared" si="5"/>
        <v>12.75</v>
      </c>
      <c r="H32" s="14">
        <f t="shared" si="0"/>
        <v>2</v>
      </c>
      <c r="I32" s="28">
        <f>IFERROR((G32/'League Calculation'!B$3)*100, "")</f>
        <v>95.50561797752809</v>
      </c>
      <c r="J32" s="10">
        <v>0</v>
      </c>
      <c r="K32" s="10">
        <v>0</v>
      </c>
      <c r="L32" s="13">
        <f t="shared" si="6"/>
        <v>0</v>
      </c>
      <c r="M32" s="14">
        <f t="shared" si="1"/>
        <v>27</v>
      </c>
      <c r="N32" s="28">
        <f>IFERROR((L32/'League Calculation'!H$3)*100, "")</f>
        <v>0</v>
      </c>
      <c r="O32" s="10">
        <v>8.8000000000000007</v>
      </c>
      <c r="P32" s="10">
        <v>2.7</v>
      </c>
      <c r="Q32" s="13">
        <f t="shared" si="7"/>
        <v>11.5</v>
      </c>
      <c r="R32" s="14">
        <f t="shared" si="2"/>
        <v>3</v>
      </c>
      <c r="S32" s="28">
        <f>IFERROR((Q32/'League Calculation'!I$3)*100, "")</f>
        <v>91.269841269841251</v>
      </c>
      <c r="T32" s="10">
        <v>9.6</v>
      </c>
      <c r="U32" s="10">
        <v>3</v>
      </c>
      <c r="V32" s="13">
        <f t="shared" si="8"/>
        <v>12.6</v>
      </c>
      <c r="W32" s="14">
        <f t="shared" si="3"/>
        <v>3</v>
      </c>
      <c r="X32" s="28">
        <f>IFERROR((V32/'League Calculation'!C$3)*100, "")</f>
        <v>96.92307692307692</v>
      </c>
      <c r="Y32" s="13">
        <f t="shared" si="9"/>
        <v>26.550000000000004</v>
      </c>
      <c r="Z32" s="13">
        <f t="shared" si="10"/>
        <v>10.3</v>
      </c>
      <c r="AA32" s="13">
        <f t="shared" si="11"/>
        <v>36.850000000000009</v>
      </c>
      <c r="AB32" s="14">
        <f t="shared" si="4"/>
        <v>5</v>
      </c>
      <c r="AC32" s="28">
        <f>IFERROR((AA32/'League Calculation'!J$3)*100, "")</f>
        <v>94.851994851994888</v>
      </c>
    </row>
    <row r="33" spans="1:29">
      <c r="A33" t="s">
        <v>259</v>
      </c>
      <c r="B33">
        <v>33</v>
      </c>
      <c r="C33" t="s">
        <v>209</v>
      </c>
      <c r="E33" s="10">
        <v>7.4</v>
      </c>
      <c r="F33" s="10">
        <v>2.9</v>
      </c>
      <c r="G33" s="13">
        <f t="shared" si="5"/>
        <v>10.3</v>
      </c>
      <c r="H33" s="14">
        <f t="shared" si="0"/>
        <v>27</v>
      </c>
      <c r="I33" s="28">
        <f>IFERROR((G33/'League Calculation'!B$3)*100, "")</f>
        <v>77.153558052434462</v>
      </c>
      <c r="J33" s="10">
        <v>0</v>
      </c>
      <c r="K33" s="10">
        <v>0</v>
      </c>
      <c r="L33" s="13">
        <f t="shared" si="6"/>
        <v>0</v>
      </c>
      <c r="M33" s="14">
        <f t="shared" si="1"/>
        <v>27</v>
      </c>
      <c r="N33" s="28">
        <f>IFERROR((L33/'League Calculation'!H$3)*100, "")</f>
        <v>0</v>
      </c>
      <c r="O33" s="10">
        <v>7.2</v>
      </c>
      <c r="P33" s="10">
        <v>1.9</v>
      </c>
      <c r="Q33" s="13">
        <f t="shared" si="7"/>
        <v>9.1</v>
      </c>
      <c r="R33" s="14">
        <f t="shared" si="2"/>
        <v>15</v>
      </c>
      <c r="S33" s="28">
        <f>IFERROR((Q33/'League Calculation'!I$3)*100, "")</f>
        <v>72.222222222222214</v>
      </c>
      <c r="T33" s="10">
        <v>9.6999999999999993</v>
      </c>
      <c r="U33" s="10">
        <v>2</v>
      </c>
      <c r="V33" s="13">
        <f t="shared" si="8"/>
        <v>11.7</v>
      </c>
      <c r="W33" s="14">
        <f t="shared" si="3"/>
        <v>22</v>
      </c>
      <c r="X33" s="28">
        <f>IFERROR((V33/'League Calculation'!C$3)*100, "")</f>
        <v>89.999999999999986</v>
      </c>
      <c r="Y33" s="13">
        <f t="shared" ref="Y33:Y44" si="13">E33+J33+O33+T33</f>
        <v>24.3</v>
      </c>
      <c r="Z33" s="13">
        <f t="shared" ref="Z33:Z44" si="14">F33+K33+P33+U33</f>
        <v>6.8</v>
      </c>
      <c r="AA33" s="13">
        <f t="shared" ref="AA33:AA44" si="15">Y33+Z33</f>
        <v>31.1</v>
      </c>
      <c r="AB33" s="14">
        <f t="shared" ref="AB33:AB44" si="16">RANK(AA33,$AA$2:$AA$60000, 0)</f>
        <v>30</v>
      </c>
      <c r="AC33" s="28">
        <f>IFERROR((AA33/'League Calculation'!J$3)*100, "")</f>
        <v>80.051480051480056</v>
      </c>
    </row>
    <row r="34" spans="1:29">
      <c r="A34" t="s">
        <v>261</v>
      </c>
      <c r="B34">
        <v>34</v>
      </c>
      <c r="C34" t="s">
        <v>210</v>
      </c>
      <c r="E34" s="10">
        <v>7.45</v>
      </c>
      <c r="F34" s="10">
        <v>4.2</v>
      </c>
      <c r="G34" s="13">
        <f t="shared" si="5"/>
        <v>11.65</v>
      </c>
      <c r="H34" s="14">
        <f t="shared" si="0"/>
        <v>17</v>
      </c>
      <c r="I34" s="28">
        <f>IFERROR((G34/'League Calculation'!B$3)*100, "")</f>
        <v>87.265917602996254</v>
      </c>
      <c r="J34" s="10">
        <v>0</v>
      </c>
      <c r="K34" s="10">
        <v>0</v>
      </c>
      <c r="L34" s="13">
        <f t="shared" si="6"/>
        <v>0</v>
      </c>
      <c r="M34" s="14">
        <f t="shared" si="1"/>
        <v>27</v>
      </c>
      <c r="N34" s="28">
        <f>IFERROR((L34/'League Calculation'!H$3)*100, "")</f>
        <v>0</v>
      </c>
      <c r="O34" s="10">
        <v>9</v>
      </c>
      <c r="P34" s="10">
        <v>1.6</v>
      </c>
      <c r="Q34" s="13">
        <f t="shared" si="7"/>
        <v>10.6</v>
      </c>
      <c r="R34" s="14">
        <f t="shared" si="2"/>
        <v>5</v>
      </c>
      <c r="S34" s="28">
        <f>IFERROR((Q34/'League Calculation'!I$3)*100, "")</f>
        <v>84.126984126984112</v>
      </c>
      <c r="T34" s="10">
        <v>9.6</v>
      </c>
      <c r="U34" s="10">
        <v>2.8</v>
      </c>
      <c r="V34" s="13">
        <f t="shared" si="8"/>
        <v>12.399999999999999</v>
      </c>
      <c r="W34" s="14">
        <f t="shared" si="3"/>
        <v>6</v>
      </c>
      <c r="X34" s="28">
        <f>IFERROR((V34/'League Calculation'!C$3)*100, "")</f>
        <v>95.384615384615373</v>
      </c>
      <c r="Y34" s="13">
        <f t="shared" si="13"/>
        <v>26.049999999999997</v>
      </c>
      <c r="Z34" s="13">
        <f t="shared" si="14"/>
        <v>8.6000000000000014</v>
      </c>
      <c r="AA34" s="13">
        <f t="shared" si="15"/>
        <v>34.65</v>
      </c>
      <c r="AB34" s="14">
        <f t="shared" si="16"/>
        <v>18</v>
      </c>
      <c r="AC34" s="28">
        <f>IFERROR((AA34/'League Calculation'!J$3)*100, "")</f>
        <v>89.189189189189193</v>
      </c>
    </row>
    <row r="35" spans="1:29">
      <c r="A35" t="s">
        <v>104</v>
      </c>
      <c r="B35">
        <v>35</v>
      </c>
      <c r="C35" t="s">
        <v>211</v>
      </c>
      <c r="E35" s="10">
        <v>7.1</v>
      </c>
      <c r="F35" s="10">
        <v>3.7</v>
      </c>
      <c r="G35" s="13">
        <f t="shared" si="5"/>
        <v>10.8</v>
      </c>
      <c r="H35" s="14">
        <f t="shared" si="0"/>
        <v>22</v>
      </c>
      <c r="I35" s="28">
        <f>IFERROR((G35/'League Calculation'!B$3)*100, "")</f>
        <v>80.898876404494388</v>
      </c>
      <c r="J35" s="10">
        <v>0</v>
      </c>
      <c r="K35" s="10">
        <v>0</v>
      </c>
      <c r="L35" s="13">
        <f t="shared" si="6"/>
        <v>0</v>
      </c>
      <c r="M35" s="14">
        <f t="shared" si="1"/>
        <v>27</v>
      </c>
      <c r="N35" s="28">
        <f>IFERROR((L35/'League Calculation'!H$3)*100, "")</f>
        <v>0</v>
      </c>
      <c r="O35" s="10">
        <v>8.5</v>
      </c>
      <c r="P35" s="10">
        <v>1.9</v>
      </c>
      <c r="Q35" s="13">
        <f t="shared" si="7"/>
        <v>10.4</v>
      </c>
      <c r="R35" s="14">
        <f t="shared" si="2"/>
        <v>7</v>
      </c>
      <c r="S35" s="28">
        <f>IFERROR((Q35/'League Calculation'!I$3)*100, "")</f>
        <v>82.539682539682531</v>
      </c>
      <c r="T35" s="10">
        <v>9.4</v>
      </c>
      <c r="U35" s="10">
        <v>2.8</v>
      </c>
      <c r="V35" s="13">
        <f t="shared" si="8"/>
        <v>12.2</v>
      </c>
      <c r="W35" s="14">
        <f t="shared" si="3"/>
        <v>12</v>
      </c>
      <c r="X35" s="28">
        <f>IFERROR((V35/'League Calculation'!C$3)*100, "")</f>
        <v>93.84615384615384</v>
      </c>
      <c r="Y35" s="13">
        <f t="shared" si="13"/>
        <v>25</v>
      </c>
      <c r="Z35" s="13">
        <f t="shared" si="14"/>
        <v>8.3999999999999986</v>
      </c>
      <c r="AA35" s="13">
        <f t="shared" si="15"/>
        <v>33.4</v>
      </c>
      <c r="AB35" s="14">
        <f t="shared" si="16"/>
        <v>20</v>
      </c>
      <c r="AC35" s="28">
        <f>IFERROR((AA35/'League Calculation'!J$3)*100, "")</f>
        <v>85.971685971685986</v>
      </c>
    </row>
    <row r="36" spans="1:29">
      <c r="A36" t="s">
        <v>85</v>
      </c>
      <c r="B36">
        <v>36</v>
      </c>
      <c r="C36" t="s">
        <v>212</v>
      </c>
      <c r="E36" s="10">
        <v>7.5</v>
      </c>
      <c r="F36" s="10">
        <v>3.3</v>
      </c>
      <c r="G36" s="13">
        <f t="shared" si="5"/>
        <v>10.8</v>
      </c>
      <c r="H36" s="14">
        <f t="shared" si="0"/>
        <v>22</v>
      </c>
      <c r="I36" s="28">
        <f>IFERROR((G36/'League Calculation'!B$3)*100, "")</f>
        <v>80.898876404494388</v>
      </c>
      <c r="J36" s="10">
        <v>0</v>
      </c>
      <c r="K36" s="10">
        <v>0</v>
      </c>
      <c r="L36" s="13">
        <f t="shared" si="6"/>
        <v>0</v>
      </c>
      <c r="M36" s="14">
        <f t="shared" si="1"/>
        <v>27</v>
      </c>
      <c r="N36" s="28">
        <f>IFERROR((L36/'League Calculation'!H$3)*100, "")</f>
        <v>0</v>
      </c>
      <c r="O36" s="10">
        <v>8.1</v>
      </c>
      <c r="P36" s="10">
        <v>1.9</v>
      </c>
      <c r="Q36" s="13">
        <f t="shared" si="7"/>
        <v>10</v>
      </c>
      <c r="R36" s="14">
        <f t="shared" si="2"/>
        <v>10</v>
      </c>
      <c r="S36" s="28">
        <f>IFERROR((Q36/'League Calculation'!I$3)*100, "")</f>
        <v>79.365079365079367</v>
      </c>
      <c r="T36" s="10">
        <v>9.5</v>
      </c>
      <c r="U36" s="10">
        <v>2.8</v>
      </c>
      <c r="V36" s="13">
        <f t="shared" si="8"/>
        <v>12.3</v>
      </c>
      <c r="W36" s="14">
        <f t="shared" si="3"/>
        <v>10</v>
      </c>
      <c r="X36" s="28">
        <f>IFERROR((V36/'League Calculation'!C$3)*100, "")</f>
        <v>94.615384615384627</v>
      </c>
      <c r="Y36" s="13">
        <f t="shared" si="13"/>
        <v>25.1</v>
      </c>
      <c r="Z36" s="13">
        <f t="shared" si="14"/>
        <v>7.9999999999999991</v>
      </c>
      <c r="AA36" s="13">
        <f t="shared" si="15"/>
        <v>33.1</v>
      </c>
      <c r="AB36" s="14">
        <f t="shared" si="16"/>
        <v>21</v>
      </c>
      <c r="AC36" s="28">
        <f>IFERROR((AA36/'League Calculation'!J$3)*100, "")</f>
        <v>85.19948519948521</v>
      </c>
    </row>
    <row r="37" spans="1:29">
      <c r="A37" t="s">
        <v>67</v>
      </c>
      <c r="B37">
        <v>37</v>
      </c>
      <c r="C37" t="s">
        <v>213</v>
      </c>
      <c r="E37" s="10">
        <v>0</v>
      </c>
      <c r="F37" s="10">
        <v>0</v>
      </c>
      <c r="G37" s="13">
        <f t="shared" si="5"/>
        <v>0</v>
      </c>
      <c r="H37" s="14">
        <f t="shared" si="0"/>
        <v>36</v>
      </c>
      <c r="I37" s="28">
        <f>IFERROR((G37/'League Calculation'!B$3)*100, "")</f>
        <v>0</v>
      </c>
      <c r="J37" s="10">
        <v>0</v>
      </c>
      <c r="K37" s="10">
        <v>0</v>
      </c>
      <c r="L37" s="13">
        <f t="shared" si="6"/>
        <v>0</v>
      </c>
      <c r="M37" s="14">
        <f t="shared" si="1"/>
        <v>27</v>
      </c>
      <c r="N37" s="28">
        <f>IFERROR((L37/'League Calculation'!H$3)*100, "")</f>
        <v>0</v>
      </c>
      <c r="O37" s="10">
        <v>8.6</v>
      </c>
      <c r="P37" s="10">
        <v>2.1</v>
      </c>
      <c r="Q37" s="13">
        <f t="shared" si="7"/>
        <v>10.7</v>
      </c>
      <c r="R37" s="14">
        <f t="shared" si="2"/>
        <v>4</v>
      </c>
      <c r="S37" s="28">
        <f>IFERROR((Q37/'League Calculation'!I$3)*100, "")</f>
        <v>84.92063492063491</v>
      </c>
      <c r="T37" s="18">
        <v>9.6</v>
      </c>
      <c r="U37" s="18">
        <v>3</v>
      </c>
      <c r="V37" s="13">
        <f t="shared" si="8"/>
        <v>12.6</v>
      </c>
      <c r="W37" s="14">
        <f t="shared" si="3"/>
        <v>3</v>
      </c>
      <c r="X37" s="28">
        <f>IFERROR((V37/'League Calculation'!C$3)*100, "")</f>
        <v>96.92307692307692</v>
      </c>
      <c r="Y37" s="13">
        <f t="shared" si="13"/>
        <v>18.2</v>
      </c>
      <c r="Z37" s="13">
        <f t="shared" si="14"/>
        <v>5.0999999999999996</v>
      </c>
      <c r="AA37" s="13">
        <f t="shared" si="15"/>
        <v>23.299999999999997</v>
      </c>
      <c r="AB37" s="14">
        <f t="shared" si="16"/>
        <v>36</v>
      </c>
      <c r="AC37" s="28">
        <f>IFERROR((AA37/'League Calculation'!J$3)*100, "")</f>
        <v>59.974259974259979</v>
      </c>
    </row>
    <row r="38" spans="1:29">
      <c r="A38" s="23" t="s">
        <v>67</v>
      </c>
      <c r="B38" s="23">
        <v>38</v>
      </c>
      <c r="C38" s="23" t="s">
        <v>214</v>
      </c>
      <c r="D38" s="24"/>
      <c r="E38" s="25">
        <v>0</v>
      </c>
      <c r="F38" s="25">
        <v>0</v>
      </c>
      <c r="G38" s="26">
        <f t="shared" si="5"/>
        <v>0</v>
      </c>
      <c r="H38" s="27">
        <f t="shared" si="0"/>
        <v>36</v>
      </c>
      <c r="I38" s="34">
        <f>IFERROR((G38/'League Calculation'!B$3)*100, "")</f>
        <v>0</v>
      </c>
      <c r="J38" s="25">
        <v>8.6</v>
      </c>
      <c r="K38" s="25">
        <v>4.8</v>
      </c>
      <c r="L38" s="26">
        <f t="shared" si="6"/>
        <v>13.399999999999999</v>
      </c>
      <c r="M38" s="27">
        <f t="shared" si="1"/>
        <v>1</v>
      </c>
      <c r="N38" s="34">
        <f>IFERROR((L38/'League Calculation'!H$3)*100, "")</f>
        <v>100</v>
      </c>
      <c r="O38" s="25">
        <v>8.4</v>
      </c>
      <c r="P38" s="25">
        <v>4.2</v>
      </c>
      <c r="Q38" s="26">
        <f t="shared" si="7"/>
        <v>12.600000000000001</v>
      </c>
      <c r="R38" s="27">
        <f t="shared" si="2"/>
        <v>1</v>
      </c>
      <c r="S38" s="34">
        <f>IFERROR((Q38/'League Calculation'!I$3)*100, "")</f>
        <v>100</v>
      </c>
      <c r="T38" s="25">
        <v>9</v>
      </c>
      <c r="U38" s="25">
        <v>3.5</v>
      </c>
      <c r="V38" s="26">
        <f t="shared" si="8"/>
        <v>12.5</v>
      </c>
      <c r="W38" s="27">
        <f t="shared" si="3"/>
        <v>5</v>
      </c>
      <c r="X38" s="34">
        <f>IFERROR((V38/'League Calculation'!C$3)*100, "")</f>
        <v>96.15384615384616</v>
      </c>
      <c r="Y38" s="26">
        <f t="shared" si="13"/>
        <v>26</v>
      </c>
      <c r="Z38" s="26">
        <f t="shared" si="14"/>
        <v>12.5</v>
      </c>
      <c r="AA38" s="26">
        <f t="shared" si="15"/>
        <v>38.5</v>
      </c>
      <c r="AB38" s="27">
        <f t="shared" si="16"/>
        <v>2</v>
      </c>
      <c r="AC38" s="34">
        <f>IFERROR((AA38/'League Calculation'!J$3)*100, "")</f>
        <v>99.099099099099107</v>
      </c>
    </row>
    <row r="39" spans="1:29">
      <c r="A39" t="s">
        <v>67</v>
      </c>
      <c r="B39">
        <v>39</v>
      </c>
      <c r="C39" t="s">
        <v>215</v>
      </c>
      <c r="E39" s="10">
        <v>8.5500000000000007</v>
      </c>
      <c r="F39" s="10">
        <v>3.6</v>
      </c>
      <c r="G39" s="13">
        <f t="shared" si="5"/>
        <v>12.15</v>
      </c>
      <c r="H39" s="14">
        <f t="shared" si="0"/>
        <v>9</v>
      </c>
      <c r="I39" s="28">
        <f>IFERROR((G39/'League Calculation'!B$3)*100, "")</f>
        <v>91.011235955056179</v>
      </c>
      <c r="J39" s="10">
        <v>8.4</v>
      </c>
      <c r="K39" s="10">
        <v>3.2</v>
      </c>
      <c r="L39" s="13">
        <f t="shared" si="6"/>
        <v>11.600000000000001</v>
      </c>
      <c r="M39" s="14">
        <f t="shared" si="1"/>
        <v>13</v>
      </c>
      <c r="N39" s="28">
        <f>IFERROR((L39/'League Calculation'!H$3)*100, "")</f>
        <v>86.567164179104495</v>
      </c>
      <c r="O39" s="10">
        <v>8.6</v>
      </c>
      <c r="P39" s="10">
        <v>3.7</v>
      </c>
      <c r="Q39" s="13">
        <f t="shared" si="7"/>
        <v>12.3</v>
      </c>
      <c r="R39" s="14">
        <f t="shared" si="2"/>
        <v>2</v>
      </c>
      <c r="S39" s="28">
        <f>IFERROR((Q39/'League Calculation'!I$3)*100, "")</f>
        <v>97.61904761904762</v>
      </c>
      <c r="T39" s="18">
        <v>0</v>
      </c>
      <c r="U39" s="18">
        <v>0</v>
      </c>
      <c r="V39" s="13">
        <f t="shared" si="8"/>
        <v>0</v>
      </c>
      <c r="W39" s="14">
        <f t="shared" si="3"/>
        <v>34</v>
      </c>
      <c r="X39" s="28">
        <f>IFERROR((V39/'League Calculation'!C$3)*100, "")</f>
        <v>0</v>
      </c>
      <c r="Y39" s="13">
        <f t="shared" si="13"/>
        <v>25.550000000000004</v>
      </c>
      <c r="Z39" s="13">
        <f t="shared" si="14"/>
        <v>10.5</v>
      </c>
      <c r="AA39" s="13">
        <f t="shared" si="15"/>
        <v>36.050000000000004</v>
      </c>
      <c r="AB39" s="14">
        <f t="shared" si="16"/>
        <v>6</v>
      </c>
      <c r="AC39" s="28">
        <f>IFERROR((AA39/'League Calculation'!J$3)*100, "")</f>
        <v>92.792792792792824</v>
      </c>
    </row>
    <row r="40" spans="1:29">
      <c r="A40" t="s">
        <v>67</v>
      </c>
      <c r="B40">
        <v>40</v>
      </c>
      <c r="C40" t="s">
        <v>216</v>
      </c>
      <c r="E40" s="10">
        <v>0</v>
      </c>
      <c r="F40" s="10">
        <v>0</v>
      </c>
      <c r="G40" s="13">
        <f t="shared" si="5"/>
        <v>0</v>
      </c>
      <c r="H40" s="14">
        <f t="shared" si="0"/>
        <v>36</v>
      </c>
      <c r="I40" s="28">
        <f>IFERROR((G40/'League Calculation'!B$3)*100, "")</f>
        <v>0</v>
      </c>
      <c r="J40" s="10">
        <v>8.8000000000000007</v>
      </c>
      <c r="K40" s="10">
        <v>3.6</v>
      </c>
      <c r="L40" s="13">
        <f t="shared" si="6"/>
        <v>12.4</v>
      </c>
      <c r="M40" s="14">
        <f t="shared" si="1"/>
        <v>4</v>
      </c>
      <c r="N40" s="28">
        <f>IFERROR((L40/'League Calculation'!H$3)*100, "")</f>
        <v>92.53731343283583</v>
      </c>
      <c r="O40" s="10">
        <v>8.6999999999999993</v>
      </c>
      <c r="P40" s="10">
        <v>1.9</v>
      </c>
      <c r="Q40" s="13">
        <f t="shared" si="7"/>
        <v>10.6</v>
      </c>
      <c r="R40" s="14">
        <f t="shared" si="2"/>
        <v>5</v>
      </c>
      <c r="S40" s="28">
        <f>IFERROR((Q40/'League Calculation'!I$3)*100, "")</f>
        <v>84.126984126984112</v>
      </c>
      <c r="T40" s="18">
        <v>9.6</v>
      </c>
      <c r="U40" s="18">
        <v>2.8</v>
      </c>
      <c r="V40" s="13">
        <f t="shared" si="8"/>
        <v>12.399999999999999</v>
      </c>
      <c r="W40" s="14">
        <f t="shared" si="3"/>
        <v>6</v>
      </c>
      <c r="X40" s="28">
        <f>IFERROR((V40/'League Calculation'!C$3)*100, "")</f>
        <v>95.384615384615373</v>
      </c>
      <c r="Y40" s="13">
        <f t="shared" si="13"/>
        <v>27.1</v>
      </c>
      <c r="Z40" s="13">
        <f t="shared" si="14"/>
        <v>8.3000000000000007</v>
      </c>
      <c r="AA40" s="13">
        <f t="shared" si="15"/>
        <v>35.400000000000006</v>
      </c>
      <c r="AB40" s="14">
        <f t="shared" si="16"/>
        <v>13</v>
      </c>
      <c r="AC40" s="28">
        <f>IFERROR((AA40/'League Calculation'!J$3)*100, "")</f>
        <v>91.119691119691154</v>
      </c>
    </row>
    <row r="41" spans="1:29">
      <c r="A41" t="s">
        <v>261</v>
      </c>
      <c r="B41">
        <v>41</v>
      </c>
      <c r="C41" t="s">
        <v>217</v>
      </c>
      <c r="E41" s="10">
        <v>0</v>
      </c>
      <c r="F41" s="10">
        <v>0</v>
      </c>
      <c r="G41" s="13">
        <f t="shared" si="5"/>
        <v>0</v>
      </c>
      <c r="H41" s="14">
        <f t="shared" si="0"/>
        <v>36</v>
      </c>
      <c r="I41" s="28">
        <f>IFERROR((G41/'League Calculation'!B$3)*100, "")</f>
        <v>0</v>
      </c>
      <c r="J41" s="10">
        <v>0</v>
      </c>
      <c r="K41" s="10">
        <v>0</v>
      </c>
      <c r="L41" s="13">
        <f t="shared" si="6"/>
        <v>0</v>
      </c>
      <c r="M41" s="14">
        <f t="shared" si="1"/>
        <v>27</v>
      </c>
      <c r="N41" s="28">
        <f>IFERROR((L41/'League Calculation'!H$3)*100, "")</f>
        <v>0</v>
      </c>
      <c r="O41" s="10">
        <v>0</v>
      </c>
      <c r="P41" s="10">
        <v>0</v>
      </c>
      <c r="Q41" s="13">
        <f t="shared" si="7"/>
        <v>0</v>
      </c>
      <c r="R41" s="14">
        <f t="shared" si="2"/>
        <v>17</v>
      </c>
      <c r="S41" s="28">
        <f>IFERROR((Q41/'League Calculation'!I$3)*100, "")</f>
        <v>0</v>
      </c>
      <c r="T41" s="18">
        <v>0</v>
      </c>
      <c r="U41" s="18">
        <v>0</v>
      </c>
      <c r="V41" s="13">
        <f t="shared" si="8"/>
        <v>0</v>
      </c>
      <c r="W41" s="14">
        <f t="shared" si="3"/>
        <v>34</v>
      </c>
      <c r="X41" s="28">
        <f>IFERROR((V41/'League Calculation'!C$3)*100, "")</f>
        <v>0</v>
      </c>
      <c r="Y41" s="13">
        <f t="shared" si="13"/>
        <v>0</v>
      </c>
      <c r="Z41" s="13">
        <f t="shared" si="14"/>
        <v>0</v>
      </c>
      <c r="AA41" s="13">
        <f t="shared" si="15"/>
        <v>0</v>
      </c>
      <c r="AB41" s="14">
        <f t="shared" si="16"/>
        <v>40</v>
      </c>
      <c r="AC41" s="28">
        <f>IFERROR((AA41/'League Calculation'!J$3)*100, "")</f>
        <v>0</v>
      </c>
    </row>
    <row r="42" spans="1:29">
      <c r="A42" t="s">
        <v>67</v>
      </c>
      <c r="B42">
        <v>42</v>
      </c>
      <c r="C42" t="s">
        <v>218</v>
      </c>
      <c r="E42" s="10">
        <v>7.45</v>
      </c>
      <c r="F42" s="10">
        <v>2.7</v>
      </c>
      <c r="G42" s="13">
        <f t="shared" si="5"/>
        <v>10.15</v>
      </c>
      <c r="H42" s="14">
        <f t="shared" si="0"/>
        <v>29</v>
      </c>
      <c r="I42" s="28">
        <f>IFERROR((G42/'League Calculation'!B$3)*100, "")</f>
        <v>76.029962546816492</v>
      </c>
      <c r="J42" s="10">
        <v>7</v>
      </c>
      <c r="K42" s="10">
        <v>3.2</v>
      </c>
      <c r="L42" s="13">
        <f t="shared" si="6"/>
        <v>10.199999999999999</v>
      </c>
      <c r="M42" s="14">
        <f t="shared" si="1"/>
        <v>22</v>
      </c>
      <c r="N42" s="28">
        <f>IFERROR((L42/'League Calculation'!H$3)*100, "")</f>
        <v>76.119402985074629</v>
      </c>
      <c r="O42" s="10">
        <v>7.6</v>
      </c>
      <c r="P42" s="10">
        <v>1.9</v>
      </c>
      <c r="Q42" s="13">
        <f t="shared" si="7"/>
        <v>9.5</v>
      </c>
      <c r="R42" s="14">
        <f t="shared" si="2"/>
        <v>13</v>
      </c>
      <c r="S42" s="28">
        <f>IFERROR((Q42/'League Calculation'!I$3)*100, "")</f>
        <v>75.396825396825378</v>
      </c>
      <c r="T42" s="18">
        <v>0</v>
      </c>
      <c r="U42" s="18">
        <v>0</v>
      </c>
      <c r="V42" s="13">
        <f t="shared" si="8"/>
        <v>0</v>
      </c>
      <c r="W42" s="14">
        <f t="shared" si="3"/>
        <v>34</v>
      </c>
      <c r="X42" s="28">
        <f>IFERROR((V42/'League Calculation'!C$3)*100, "")</f>
        <v>0</v>
      </c>
      <c r="Y42" s="13">
        <f t="shared" si="13"/>
        <v>22.049999999999997</v>
      </c>
      <c r="Z42" s="13">
        <f t="shared" si="14"/>
        <v>7.8000000000000007</v>
      </c>
      <c r="AA42" s="13">
        <f t="shared" si="15"/>
        <v>29.849999999999998</v>
      </c>
      <c r="AB42" s="14">
        <f t="shared" si="16"/>
        <v>33</v>
      </c>
      <c r="AC42" s="28">
        <f>IFERROR((AA42/'League Calculation'!J$3)*100, "")</f>
        <v>76.833976833976834</v>
      </c>
    </row>
    <row r="43" spans="1:29">
      <c r="A43" t="s">
        <v>102</v>
      </c>
      <c r="B43">
        <v>43</v>
      </c>
      <c r="C43" t="s">
        <v>219</v>
      </c>
      <c r="E43" s="10">
        <v>8</v>
      </c>
      <c r="F43" s="10">
        <v>3.4</v>
      </c>
      <c r="G43" s="13">
        <f t="shared" si="5"/>
        <v>11.4</v>
      </c>
      <c r="H43" s="14">
        <f t="shared" si="0"/>
        <v>19</v>
      </c>
      <c r="I43" s="28">
        <f>IFERROR((G43/'League Calculation'!B$3)*100, "")</f>
        <v>85.393258426966298</v>
      </c>
      <c r="J43" s="10">
        <v>8.1999999999999993</v>
      </c>
      <c r="K43" s="10">
        <v>2.6</v>
      </c>
      <c r="L43" s="13">
        <f t="shared" si="6"/>
        <v>10.799999999999999</v>
      </c>
      <c r="M43" s="14">
        <f t="shared" si="1"/>
        <v>19</v>
      </c>
      <c r="N43" s="28">
        <f>IFERROR((L43/'League Calculation'!H$3)*100, "")</f>
        <v>80.597014925373131</v>
      </c>
      <c r="O43" s="10">
        <v>7.3</v>
      </c>
      <c r="P43" s="10">
        <v>1.9</v>
      </c>
      <c r="Q43" s="13">
        <f t="shared" si="7"/>
        <v>9.1999999999999993</v>
      </c>
      <c r="R43" s="14">
        <f t="shared" si="2"/>
        <v>14</v>
      </c>
      <c r="S43" s="28">
        <f>IFERROR((Q43/'League Calculation'!I$3)*100, "")</f>
        <v>73.015873015872998</v>
      </c>
      <c r="T43" s="18">
        <v>0</v>
      </c>
      <c r="U43" s="18">
        <v>0</v>
      </c>
      <c r="V43" s="13">
        <f t="shared" si="8"/>
        <v>0</v>
      </c>
      <c r="W43" s="14">
        <f t="shared" si="3"/>
        <v>34</v>
      </c>
      <c r="X43" s="28">
        <f>IFERROR((V43/'League Calculation'!C$3)*100, "")</f>
        <v>0</v>
      </c>
      <c r="Y43" s="13">
        <f t="shared" si="13"/>
        <v>23.5</v>
      </c>
      <c r="Z43" s="13">
        <f t="shared" si="14"/>
        <v>7.9</v>
      </c>
      <c r="AA43" s="13">
        <f t="shared" si="15"/>
        <v>31.4</v>
      </c>
      <c r="AB43" s="14">
        <f t="shared" si="16"/>
        <v>29</v>
      </c>
      <c r="AC43" s="28">
        <f>IFERROR((AA43/'League Calculation'!J$3)*100, "")</f>
        <v>80.823680823680832</v>
      </c>
    </row>
    <row r="44" spans="1:29">
      <c r="A44" t="s">
        <v>102</v>
      </c>
      <c r="B44">
        <v>44</v>
      </c>
      <c r="C44" t="s">
        <v>220</v>
      </c>
      <c r="E44" s="10">
        <v>8.15</v>
      </c>
      <c r="F44" s="10">
        <v>3.4</v>
      </c>
      <c r="G44" s="13">
        <f t="shared" si="5"/>
        <v>11.55</v>
      </c>
      <c r="H44" s="14">
        <f t="shared" si="0"/>
        <v>18</v>
      </c>
      <c r="I44" s="28">
        <f>IFERROR((G44/'League Calculation'!B$3)*100, "")</f>
        <v>86.516853932584283</v>
      </c>
      <c r="J44" s="10">
        <v>0</v>
      </c>
      <c r="K44" s="10">
        <v>0</v>
      </c>
      <c r="L44" s="13">
        <f t="shared" si="6"/>
        <v>0</v>
      </c>
      <c r="M44" s="14">
        <f t="shared" si="1"/>
        <v>27</v>
      </c>
      <c r="N44" s="28">
        <f>IFERROR((L44/'League Calculation'!H$3)*100, "")</f>
        <v>0</v>
      </c>
      <c r="O44" s="10">
        <v>8.1999999999999993</v>
      </c>
      <c r="P44" s="10">
        <v>1.9</v>
      </c>
      <c r="Q44" s="13">
        <f t="shared" si="7"/>
        <v>10.1</v>
      </c>
      <c r="R44" s="14">
        <f t="shared" si="2"/>
        <v>9</v>
      </c>
      <c r="S44" s="28">
        <f>IFERROR((Q44/'League Calculation'!I$3)*100, "")</f>
        <v>80.158730158730151</v>
      </c>
      <c r="T44" s="18">
        <v>8.4</v>
      </c>
      <c r="U44" s="18">
        <v>3</v>
      </c>
      <c r="V44" s="13">
        <f t="shared" si="8"/>
        <v>11.4</v>
      </c>
      <c r="W44" s="14">
        <f t="shared" si="3"/>
        <v>28</v>
      </c>
      <c r="X44" s="28">
        <f>IFERROR((V44/'League Calculation'!C$3)*100, "")</f>
        <v>87.692307692307693</v>
      </c>
      <c r="Y44" s="13">
        <f t="shared" si="13"/>
        <v>24.75</v>
      </c>
      <c r="Z44" s="13">
        <f t="shared" si="14"/>
        <v>8.3000000000000007</v>
      </c>
      <c r="AA44" s="13">
        <f t="shared" si="15"/>
        <v>33.049999999999997</v>
      </c>
      <c r="AB44" s="14">
        <f t="shared" si="16"/>
        <v>22</v>
      </c>
      <c r="AC44" s="28">
        <f>IFERROR((AA44/'League Calculation'!J$3)*100, "")</f>
        <v>85.070785070785064</v>
      </c>
    </row>
    <row r="1048576" spans="8:9">
      <c r="H1048576" s="14">
        <f>SUM(H6)</f>
        <v>5</v>
      </c>
      <c r="I1048576" s="28">
        <f>SUM(I2:I1048575)</f>
        <v>2962.1722846441944</v>
      </c>
    </row>
  </sheetData>
  <sheetProtection selectLockedCells="1"/>
  <autoFilter ref="A1:A1048576" xr:uid="{55FEE9BC-DEA0-9A4B-98C9-4380F0F0B126}"/>
  <sortState xmlns:xlrd2="http://schemas.microsoft.com/office/spreadsheetml/2017/richdata2" ref="A2:AC1048576">
    <sortCondition descending="1" ref="L1"/>
  </sortState>
  <conditionalFormatting sqref="A1:B1 A45:B1048576 B2:B44">
    <cfRule type="containsText" dxfId="49" priority="17" operator="containsText" text="University of Bath">
      <formula>NOT(ISERROR(SEARCH("University of Bath",A1)))</formula>
    </cfRule>
    <cfRule type="containsText" dxfId="48" priority="18" operator="containsText" text="University of Leeds">
      <formula>NOT(ISERROR(SEARCH("University of Leeds",A1)))</formula>
    </cfRule>
    <cfRule type="containsText" dxfId="47" priority="19" operator="containsText" text="University of Surrey">
      <formula>NOT(ISERROR(SEARCH("University of Surrey",A1)))</formula>
    </cfRule>
    <cfRule type="containsText" dxfId="46" priority="20" operator="containsText" text="Manchester University">
      <formula>NOT(ISERROR(SEARCH("Manchester University",A1)))</formula>
    </cfRule>
    <cfRule type="containsText" dxfId="45" priority="21" operator="containsText" text="Manchester University">
      <formula>NOT(ISERROR(SEARCH("Manchester University",A1)))</formula>
    </cfRule>
    <cfRule type="containsText" dxfId="44" priority="22" operator="containsText" text="University of Birmingham">
      <formula>NOT(ISERROR(SEARCH("University of Birmingham",A1)))</formula>
    </cfRule>
  </conditionalFormatting>
  <conditionalFormatting sqref="H1:H1048576 M1:M1048576 R1:R1048576 W1:W1048576 AB1:AB1048576">
    <cfRule type="cellIs" dxfId="43" priority="2" operator="equal">
      <formula>3</formula>
    </cfRule>
    <cfRule type="cellIs" dxfId="42" priority="3" operator="equal">
      <formula>2</formula>
    </cfRule>
    <cfRule type="cellIs" dxfId="41" priority="4" operator="equal">
      <formula>1</formula>
    </cfRule>
  </conditionalFormatting>
  <conditionalFormatting sqref="D2:F1048576">
    <cfRule type="containsText" dxfId="40" priority="1" operator="containsText" text="Yes">
      <formula>NOT(ISERROR(SEARCH("Yes",D2)))</formula>
    </cfRule>
  </conditionalFormatting>
  <dataValidations count="1">
    <dataValidation type="list" allowBlank="1" showInputMessage="1" showErrorMessage="1" sqref="D2:D1048576" xr:uid="{E750E870-D56B-0F41-AC91-400FB394F5BE}">
      <formula1>"Yes"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A8121-8ABD-354D-ACDA-548D4998B455}">
  <dimension ref="A1:AC1048565"/>
  <sheetViews>
    <sheetView zoomScale="70" zoomScaleNormal="70" workbookViewId="0">
      <pane xSplit="3" topLeftCell="D1" activePane="topRight" state="frozen"/>
      <selection pane="topRight" activeCell="L26" sqref="L26"/>
    </sheetView>
  </sheetViews>
  <sheetFormatPr defaultColWidth="10.796875" defaultRowHeight="15.6"/>
  <cols>
    <col min="1" max="1" width="26.19921875" style="8" bestFit="1" customWidth="1"/>
    <col min="2" max="2" width="17.796875" style="8" bestFit="1" customWidth="1"/>
    <col min="3" max="3" width="7.5" style="8" customWidth="1"/>
    <col min="4" max="4" width="7.296875" style="8" customWidth="1"/>
    <col min="5" max="5" width="9.5" style="8" customWidth="1"/>
    <col min="6" max="6" width="10.296875" style="8" customWidth="1"/>
    <col min="7" max="7" width="10.796875" style="13"/>
    <col min="8" max="8" width="10.796875" style="14"/>
    <col min="9" max="9" width="10.796875" style="28"/>
    <col min="10" max="11" width="10.796875" style="10"/>
    <col min="12" max="12" width="10.796875" style="13"/>
    <col min="13" max="13" width="10.796875" style="14"/>
    <col min="14" max="14" width="10.796875" style="28"/>
    <col min="15" max="16" width="10.796875" style="10"/>
    <col min="17" max="17" width="10.796875" style="13"/>
    <col min="18" max="18" width="10.796875" style="14"/>
    <col min="19" max="19" width="10.796875" style="28"/>
    <col min="20" max="21" width="10.796875" style="10"/>
    <col min="22" max="22" width="10.796875" style="13"/>
    <col min="23" max="23" width="10.796875" style="14"/>
    <col min="24" max="24" width="10.796875" style="28"/>
    <col min="25" max="27" width="10.796875" style="13"/>
    <col min="28" max="28" width="10.796875" style="14"/>
    <col min="29" max="29" width="10.796875" style="28"/>
    <col min="30" max="16384" width="10.796875" style="8"/>
  </cols>
  <sheetData>
    <row r="1" spans="1:29" s="7" customFormat="1" ht="120.6">
      <c r="A1" s="7" t="s">
        <v>0</v>
      </c>
      <c r="B1" s="7" t="s">
        <v>1</v>
      </c>
      <c r="C1" s="7" t="s">
        <v>32</v>
      </c>
      <c r="D1" s="7" t="s">
        <v>28</v>
      </c>
      <c r="E1" s="7" t="s">
        <v>30</v>
      </c>
      <c r="F1" s="7" t="s">
        <v>31</v>
      </c>
      <c r="G1" s="11" t="s">
        <v>29</v>
      </c>
      <c r="H1" s="12" t="s">
        <v>2</v>
      </c>
      <c r="I1" s="29" t="s">
        <v>4</v>
      </c>
      <c r="J1" s="9" t="s">
        <v>36</v>
      </c>
      <c r="K1" s="9" t="s">
        <v>37</v>
      </c>
      <c r="L1" s="11" t="s">
        <v>38</v>
      </c>
      <c r="M1" s="12" t="s">
        <v>2</v>
      </c>
      <c r="N1" s="29" t="s">
        <v>8</v>
      </c>
      <c r="O1" s="9" t="s">
        <v>39</v>
      </c>
      <c r="P1" s="9" t="s">
        <v>40</v>
      </c>
      <c r="Q1" s="11" t="s">
        <v>41</v>
      </c>
      <c r="R1" s="12" t="s">
        <v>2</v>
      </c>
      <c r="S1" s="29" t="s">
        <v>10</v>
      </c>
      <c r="T1" s="9" t="s">
        <v>42</v>
      </c>
      <c r="U1" s="9" t="s">
        <v>43</v>
      </c>
      <c r="V1" s="11" t="s">
        <v>44</v>
      </c>
      <c r="W1" s="12" t="s">
        <v>2</v>
      </c>
      <c r="X1" s="29" t="s">
        <v>12</v>
      </c>
      <c r="Y1" s="11" t="s">
        <v>48</v>
      </c>
      <c r="Z1" s="11" t="s">
        <v>49</v>
      </c>
      <c r="AA1" s="11" t="s">
        <v>51</v>
      </c>
      <c r="AB1" s="12" t="s">
        <v>2</v>
      </c>
      <c r="AC1" s="29" t="s">
        <v>50</v>
      </c>
    </row>
    <row r="2" spans="1:29">
      <c r="A2" t="s">
        <v>102</v>
      </c>
      <c r="B2" t="s">
        <v>105</v>
      </c>
      <c r="C2" s="8">
        <v>1</v>
      </c>
      <c r="E2" s="10">
        <v>4.2</v>
      </c>
      <c r="F2" s="10">
        <v>0</v>
      </c>
      <c r="G2" s="13">
        <f>E2+F2</f>
        <v>4.2</v>
      </c>
      <c r="H2" s="14">
        <f t="shared" ref="H2:H21" si="0">RANK(G2, $G$2:$G$89, 0)</f>
        <v>15</v>
      </c>
      <c r="I2" s="28">
        <f>IFERROR((G2/'League Calculation'!B$6)*100, "")</f>
        <v>40.776699029126213</v>
      </c>
      <c r="J2" s="10">
        <v>8.9</v>
      </c>
      <c r="K2" s="10">
        <v>0.5</v>
      </c>
      <c r="L2" s="13">
        <f>J2+K2</f>
        <v>9.4</v>
      </c>
      <c r="M2" s="14">
        <f t="shared" ref="M2:M21" si="1">RANK(L2,$L$2:$L$989, 0)</f>
        <v>3</v>
      </c>
      <c r="N2" s="28">
        <f>IFERROR((L2/'League Calculation'!G$6)*100, "")</f>
        <v>94</v>
      </c>
      <c r="O2" s="10">
        <v>8.1999999999999993</v>
      </c>
      <c r="P2" s="10">
        <v>0</v>
      </c>
      <c r="Q2" s="13">
        <f>O2+P2</f>
        <v>8.1999999999999993</v>
      </c>
      <c r="R2" s="14">
        <f t="shared" ref="R2:R21" si="2">RANK(Q2,$Q$2:$Q$989, 0)</f>
        <v>12</v>
      </c>
      <c r="S2" s="28">
        <f>IFERROR((Q2/'League Calculation'!C$6)*100, "")</f>
        <v>78.095238095238088</v>
      </c>
      <c r="T2" s="10">
        <v>0</v>
      </c>
      <c r="U2" s="10">
        <v>0</v>
      </c>
      <c r="V2" s="13">
        <f>T2+U2</f>
        <v>0</v>
      </c>
      <c r="W2" s="14">
        <f t="shared" ref="W2:W21" si="3">RANK(V2,$V$2:$V$5989, 0)</f>
        <v>7</v>
      </c>
      <c r="X2" s="28">
        <f>IFERROR((V2/'League Calculation'!E$6)*100, "")</f>
        <v>0</v>
      </c>
      <c r="Y2" s="13">
        <f>E2+J2+O2+T2</f>
        <v>21.3</v>
      </c>
      <c r="Z2" s="13">
        <f>F2+K2+P2+U2</f>
        <v>0.5</v>
      </c>
      <c r="AA2" s="13">
        <f>Y2+Z2</f>
        <v>21.8</v>
      </c>
      <c r="AB2" s="14">
        <f t="shared" ref="AB2:AB21" si="4">RANK(AA2,$AA$2:$AA$59989, 0)</f>
        <v>12</v>
      </c>
      <c r="AC2" s="28">
        <f>IFERROR((AA2/'League Calculation'!J$6)*100, "")</f>
        <v>74.402730375426628</v>
      </c>
    </row>
    <row r="3" spans="1:29">
      <c r="A3" t="s">
        <v>84</v>
      </c>
      <c r="B3" t="s">
        <v>107</v>
      </c>
      <c r="C3" s="8">
        <v>2</v>
      </c>
      <c r="E3" s="10">
        <v>7.4</v>
      </c>
      <c r="F3" s="10">
        <v>0.5</v>
      </c>
      <c r="G3" s="13">
        <f t="shared" ref="G3:G21" si="5">E3+F3</f>
        <v>7.9</v>
      </c>
      <c r="H3" s="14">
        <f t="shared" si="0"/>
        <v>9</v>
      </c>
      <c r="I3" s="28">
        <f>IFERROR((G3/'League Calculation'!B$6)*100, "")</f>
        <v>76.699029126213588</v>
      </c>
      <c r="J3" s="10">
        <v>6.8</v>
      </c>
      <c r="K3" s="10">
        <v>0.5</v>
      </c>
      <c r="L3" s="13">
        <f t="shared" ref="L3:L21" si="6">J3+K3</f>
        <v>7.3</v>
      </c>
      <c r="M3" s="14">
        <f t="shared" si="1"/>
        <v>6</v>
      </c>
      <c r="N3" s="28">
        <f>IFERROR((L3/'League Calculation'!G$6)*100, "")</f>
        <v>73</v>
      </c>
      <c r="O3" s="10">
        <v>8.3000000000000007</v>
      </c>
      <c r="P3" s="10">
        <v>0</v>
      </c>
      <c r="Q3" s="13">
        <f t="shared" ref="Q3:Q21" si="7">O3+P3</f>
        <v>8.3000000000000007</v>
      </c>
      <c r="R3" s="14">
        <f t="shared" si="2"/>
        <v>11</v>
      </c>
      <c r="S3" s="28">
        <f>IFERROR((Q3/'League Calculation'!C$6)*100, "")</f>
        <v>79.047619047619051</v>
      </c>
      <c r="T3" s="10">
        <v>0</v>
      </c>
      <c r="U3" s="10">
        <v>0</v>
      </c>
      <c r="V3" s="13">
        <f t="shared" ref="V3:V21" si="8">T3+U3</f>
        <v>0</v>
      </c>
      <c r="W3" s="14">
        <f t="shared" si="3"/>
        <v>7</v>
      </c>
      <c r="X3" s="28">
        <f>IFERROR((V3/'League Calculation'!E$6)*100, "")</f>
        <v>0</v>
      </c>
      <c r="Y3" s="13">
        <f t="shared" ref="Y3:Y21" si="9">E3+J3+O3+T3</f>
        <v>22.5</v>
      </c>
      <c r="Z3" s="13">
        <f t="shared" ref="Z3:Z21" si="10">F3+K3+P3+U3</f>
        <v>1</v>
      </c>
      <c r="AA3" s="13">
        <f t="shared" ref="AA3:AA21" si="11">Y3+Z3</f>
        <v>23.5</v>
      </c>
      <c r="AB3" s="14">
        <f t="shared" si="4"/>
        <v>9</v>
      </c>
      <c r="AC3" s="28">
        <f>IFERROR((AA3/'League Calculation'!J$6)*100, "")</f>
        <v>80.204778156996596</v>
      </c>
    </row>
    <row r="4" spans="1:29">
      <c r="A4" t="s">
        <v>103</v>
      </c>
      <c r="B4" t="s">
        <v>124</v>
      </c>
      <c r="C4" s="8">
        <v>3</v>
      </c>
      <c r="E4" s="10">
        <v>7.2</v>
      </c>
      <c r="F4" s="10">
        <v>0.5</v>
      </c>
      <c r="G4" s="13">
        <f t="shared" si="5"/>
        <v>7.7</v>
      </c>
      <c r="H4" s="14">
        <f t="shared" si="0"/>
        <v>12</v>
      </c>
      <c r="I4" s="28">
        <f>IFERROR((G4/'League Calculation'!B$6)*100, "")</f>
        <v>74.757281553398059</v>
      </c>
      <c r="J4" s="10">
        <v>8.1</v>
      </c>
      <c r="K4" s="10">
        <v>1</v>
      </c>
      <c r="L4" s="13">
        <f t="shared" si="6"/>
        <v>9.1</v>
      </c>
      <c r="M4" s="14">
        <f t="shared" si="1"/>
        <v>4</v>
      </c>
      <c r="N4" s="28">
        <f>IFERROR((L4/'League Calculation'!G$6)*100, "")</f>
        <v>90.999999999999986</v>
      </c>
      <c r="O4" s="10">
        <v>8.9</v>
      </c>
      <c r="P4" s="10">
        <v>0</v>
      </c>
      <c r="Q4" s="13">
        <f t="shared" si="7"/>
        <v>8.9</v>
      </c>
      <c r="R4" s="14">
        <f t="shared" si="2"/>
        <v>9</v>
      </c>
      <c r="S4" s="28">
        <f>IFERROR((Q4/'League Calculation'!C$6)*100, "")</f>
        <v>84.761904761904759</v>
      </c>
      <c r="T4" s="10">
        <v>0</v>
      </c>
      <c r="U4" s="10">
        <v>0</v>
      </c>
      <c r="V4" s="13">
        <f t="shared" si="8"/>
        <v>0</v>
      </c>
      <c r="W4" s="14">
        <f t="shared" si="3"/>
        <v>7</v>
      </c>
      <c r="X4" s="28">
        <f>IFERROR((V4/'League Calculation'!E$6)*100, "")</f>
        <v>0</v>
      </c>
      <c r="Y4" s="13">
        <f t="shared" si="9"/>
        <v>24.200000000000003</v>
      </c>
      <c r="Z4" s="13">
        <f t="shared" si="10"/>
        <v>1.5</v>
      </c>
      <c r="AA4" s="13">
        <f t="shared" si="11"/>
        <v>25.700000000000003</v>
      </c>
      <c r="AB4" s="14">
        <f t="shared" si="4"/>
        <v>4</v>
      </c>
      <c r="AC4" s="28">
        <f>IFERROR((AA4/'League Calculation'!J$6)*100, "")</f>
        <v>87.713310580204791</v>
      </c>
    </row>
    <row r="5" spans="1:29">
      <c r="A5" t="s">
        <v>104</v>
      </c>
      <c r="B5" t="s">
        <v>108</v>
      </c>
      <c r="C5" s="8">
        <v>4</v>
      </c>
      <c r="E5" s="10">
        <v>7.8</v>
      </c>
      <c r="F5" s="10">
        <v>0</v>
      </c>
      <c r="G5" s="13">
        <f t="shared" si="5"/>
        <v>7.8</v>
      </c>
      <c r="H5" s="14">
        <f t="shared" si="0"/>
        <v>11</v>
      </c>
      <c r="I5" s="28">
        <f>IFERROR((G5/'League Calculation'!B$6)*100, "")</f>
        <v>75.728155339805809</v>
      </c>
      <c r="J5" s="10">
        <v>6.8</v>
      </c>
      <c r="K5" s="10">
        <v>0.5</v>
      </c>
      <c r="L5" s="13">
        <f t="shared" si="6"/>
        <v>7.3</v>
      </c>
      <c r="M5" s="14">
        <f t="shared" si="1"/>
        <v>6</v>
      </c>
      <c r="N5" s="28">
        <f>IFERROR((L5/'League Calculation'!G$6)*100, "")</f>
        <v>73</v>
      </c>
      <c r="O5" s="10">
        <v>9.4</v>
      </c>
      <c r="P5" s="10">
        <v>0.5</v>
      </c>
      <c r="Q5" s="13">
        <f t="shared" si="7"/>
        <v>9.9</v>
      </c>
      <c r="R5" s="14">
        <f t="shared" si="2"/>
        <v>3</v>
      </c>
      <c r="S5" s="28">
        <f>IFERROR((Q5/'League Calculation'!C$6)*100, "")</f>
        <v>94.285714285714278</v>
      </c>
      <c r="T5" s="10">
        <v>0</v>
      </c>
      <c r="U5" s="10">
        <v>0</v>
      </c>
      <c r="V5" s="13">
        <f t="shared" si="8"/>
        <v>0</v>
      </c>
      <c r="W5" s="14">
        <f t="shared" si="3"/>
        <v>7</v>
      </c>
      <c r="X5" s="28">
        <f>IFERROR((V5/'League Calculation'!E$6)*100, "")</f>
        <v>0</v>
      </c>
      <c r="Y5" s="13">
        <f t="shared" si="9"/>
        <v>24</v>
      </c>
      <c r="Z5" s="13">
        <f t="shared" si="10"/>
        <v>1</v>
      </c>
      <c r="AA5" s="13">
        <f t="shared" si="11"/>
        <v>25</v>
      </c>
      <c r="AB5" s="14">
        <f t="shared" si="4"/>
        <v>6</v>
      </c>
      <c r="AC5" s="28">
        <f>IFERROR((AA5/'League Calculation'!J$6)*100, "")</f>
        <v>85.324232081911262</v>
      </c>
    </row>
    <row r="6" spans="1:29">
      <c r="A6" t="s">
        <v>85</v>
      </c>
      <c r="B6" t="s">
        <v>109</v>
      </c>
      <c r="C6" s="8">
        <v>5</v>
      </c>
      <c r="E6" s="10">
        <v>8.5</v>
      </c>
      <c r="F6" s="10">
        <v>1</v>
      </c>
      <c r="G6" s="13">
        <f t="shared" si="5"/>
        <v>9.5</v>
      </c>
      <c r="H6" s="14">
        <f t="shared" si="0"/>
        <v>3</v>
      </c>
      <c r="I6" s="28">
        <f>IFERROR((G6/'League Calculation'!B$6)*100, "")</f>
        <v>92.233009708737853</v>
      </c>
      <c r="J6" s="10">
        <v>4.0999999999999996</v>
      </c>
      <c r="K6" s="10">
        <v>0</v>
      </c>
      <c r="L6" s="13">
        <f t="shared" si="6"/>
        <v>4.0999999999999996</v>
      </c>
      <c r="M6" s="14">
        <f t="shared" si="1"/>
        <v>9</v>
      </c>
      <c r="N6" s="28">
        <f>IFERROR((L6/'League Calculation'!G$6)*100, "")</f>
        <v>41</v>
      </c>
      <c r="O6" s="10">
        <v>9</v>
      </c>
      <c r="P6" s="10">
        <v>0.5</v>
      </c>
      <c r="Q6" s="13">
        <f t="shared" si="7"/>
        <v>9.5</v>
      </c>
      <c r="R6" s="14">
        <f t="shared" si="2"/>
        <v>5</v>
      </c>
      <c r="S6" s="28">
        <f>IFERROR((Q6/'League Calculation'!C$6)*100, "")</f>
        <v>90.476190476190482</v>
      </c>
      <c r="T6" s="10">
        <v>0</v>
      </c>
      <c r="U6" s="10">
        <v>0</v>
      </c>
      <c r="V6" s="13">
        <f t="shared" si="8"/>
        <v>0</v>
      </c>
      <c r="W6" s="14">
        <f t="shared" si="3"/>
        <v>7</v>
      </c>
      <c r="X6" s="28">
        <f>IFERROR((V6/'League Calculation'!E$6)*100, "")</f>
        <v>0</v>
      </c>
      <c r="Y6" s="13">
        <f t="shared" si="9"/>
        <v>21.6</v>
      </c>
      <c r="Z6" s="13">
        <f t="shared" si="10"/>
        <v>1.5</v>
      </c>
      <c r="AA6" s="13">
        <f t="shared" si="11"/>
        <v>23.1</v>
      </c>
      <c r="AB6" s="14">
        <f t="shared" si="4"/>
        <v>11</v>
      </c>
      <c r="AC6" s="28">
        <f>IFERROR((AA6/'League Calculation'!J$6)*100, "")</f>
        <v>78.839590443686021</v>
      </c>
    </row>
    <row r="7" spans="1:29">
      <c r="A7" t="s">
        <v>67</v>
      </c>
      <c r="B7" t="s">
        <v>110</v>
      </c>
      <c r="C7" s="8">
        <v>6</v>
      </c>
      <c r="E7" s="10">
        <v>0</v>
      </c>
      <c r="F7" s="10">
        <v>0</v>
      </c>
      <c r="G7" s="13">
        <f t="shared" si="5"/>
        <v>0</v>
      </c>
      <c r="H7" s="14">
        <f t="shared" si="0"/>
        <v>16</v>
      </c>
      <c r="I7" s="28">
        <f>IFERROR((G7/'League Calculation'!B$6)*100, "")</f>
        <v>0</v>
      </c>
      <c r="J7" s="10">
        <v>0</v>
      </c>
      <c r="K7" s="10">
        <v>0</v>
      </c>
      <c r="L7" s="13">
        <f t="shared" si="6"/>
        <v>0</v>
      </c>
      <c r="M7" s="14">
        <f t="shared" si="1"/>
        <v>10</v>
      </c>
      <c r="N7" s="28">
        <f>IFERROR((L7/'League Calculation'!G$6)*100, "")</f>
        <v>0</v>
      </c>
      <c r="O7" s="10">
        <v>0</v>
      </c>
      <c r="P7" s="10">
        <v>0</v>
      </c>
      <c r="Q7" s="13">
        <f t="shared" si="7"/>
        <v>0</v>
      </c>
      <c r="R7" s="14">
        <f t="shared" si="2"/>
        <v>14</v>
      </c>
      <c r="S7" s="28">
        <f>IFERROR((Q7/'League Calculation'!C$6)*100, "")</f>
        <v>0</v>
      </c>
      <c r="T7" s="10">
        <v>0</v>
      </c>
      <c r="U7" s="10">
        <v>0</v>
      </c>
      <c r="V7" s="13">
        <f t="shared" si="8"/>
        <v>0</v>
      </c>
      <c r="W7" s="14">
        <f t="shared" si="3"/>
        <v>7</v>
      </c>
      <c r="X7" s="28">
        <f>IFERROR((V7/'League Calculation'!E$6)*100, "")</f>
        <v>0</v>
      </c>
      <c r="Y7" s="13">
        <f t="shared" si="9"/>
        <v>0</v>
      </c>
      <c r="Z7" s="13">
        <f t="shared" si="10"/>
        <v>0</v>
      </c>
      <c r="AA7" s="13">
        <f t="shared" si="11"/>
        <v>0</v>
      </c>
      <c r="AB7" s="14">
        <f t="shared" si="4"/>
        <v>17</v>
      </c>
      <c r="AC7" s="28">
        <f>IFERROR((AA7/'League Calculation'!J$6)*100, "")</f>
        <v>0</v>
      </c>
    </row>
    <row r="8" spans="1:29">
      <c r="A8" t="s">
        <v>67</v>
      </c>
      <c r="B8" t="s">
        <v>111</v>
      </c>
      <c r="C8" s="8">
        <v>7</v>
      </c>
      <c r="E8" s="10">
        <v>8.5</v>
      </c>
      <c r="F8" s="10">
        <v>0</v>
      </c>
      <c r="G8" s="13">
        <f t="shared" si="5"/>
        <v>8.5</v>
      </c>
      <c r="H8" s="14">
        <f t="shared" si="0"/>
        <v>7</v>
      </c>
      <c r="I8" s="28">
        <f>IFERROR((G8/'League Calculation'!B$6)*100, "")</f>
        <v>82.524271844660191</v>
      </c>
      <c r="J8" s="10">
        <v>9</v>
      </c>
      <c r="K8" s="10">
        <v>1</v>
      </c>
      <c r="L8" s="13">
        <f t="shared" si="6"/>
        <v>10</v>
      </c>
      <c r="M8" s="14">
        <f t="shared" si="1"/>
        <v>1</v>
      </c>
      <c r="N8" s="28">
        <f>IFERROR((L8/'League Calculation'!G$6)*100, "")</f>
        <v>100</v>
      </c>
      <c r="O8" s="10">
        <v>0</v>
      </c>
      <c r="P8" s="10">
        <v>0</v>
      </c>
      <c r="Q8" s="13">
        <f t="shared" si="7"/>
        <v>0</v>
      </c>
      <c r="R8" s="14">
        <f t="shared" si="2"/>
        <v>14</v>
      </c>
      <c r="S8" s="28">
        <f>IFERROR((Q8/'League Calculation'!C$6)*100, "")</f>
        <v>0</v>
      </c>
      <c r="T8" s="10">
        <v>0</v>
      </c>
      <c r="U8" s="10">
        <v>0</v>
      </c>
      <c r="V8" s="13">
        <f t="shared" si="8"/>
        <v>0</v>
      </c>
      <c r="W8" s="14">
        <f t="shared" si="3"/>
        <v>7</v>
      </c>
      <c r="X8" s="28">
        <f>IFERROR((V8/'League Calculation'!E$6)*100, "")</f>
        <v>0</v>
      </c>
      <c r="Y8" s="13">
        <f t="shared" si="9"/>
        <v>17.5</v>
      </c>
      <c r="Z8" s="13">
        <f t="shared" si="10"/>
        <v>1</v>
      </c>
      <c r="AA8" s="13">
        <f t="shared" si="11"/>
        <v>18.5</v>
      </c>
      <c r="AB8" s="14">
        <f t="shared" si="4"/>
        <v>15</v>
      </c>
      <c r="AC8" s="28">
        <f>IFERROR((AA8/'League Calculation'!J$6)*100, "")</f>
        <v>63.139931740614344</v>
      </c>
    </row>
    <row r="9" spans="1:29">
      <c r="A9" t="s">
        <v>67</v>
      </c>
      <c r="B9" t="s">
        <v>112</v>
      </c>
      <c r="C9" s="8">
        <v>8</v>
      </c>
      <c r="E9" s="10">
        <v>7.9</v>
      </c>
      <c r="F9" s="10">
        <v>0</v>
      </c>
      <c r="G9" s="13">
        <f t="shared" si="5"/>
        <v>7.9</v>
      </c>
      <c r="H9" s="14">
        <f t="shared" si="0"/>
        <v>9</v>
      </c>
      <c r="I9" s="28">
        <f>IFERROR((G9/'League Calculation'!B$6)*100, "")</f>
        <v>76.699029126213588</v>
      </c>
      <c r="J9" s="10">
        <v>6</v>
      </c>
      <c r="K9" s="10">
        <v>0.5</v>
      </c>
      <c r="L9" s="13">
        <f t="shared" si="6"/>
        <v>6.5</v>
      </c>
      <c r="M9" s="14">
        <f t="shared" si="1"/>
        <v>8</v>
      </c>
      <c r="N9" s="28">
        <f>IFERROR((L9/'League Calculation'!G$6)*100, "")</f>
        <v>65</v>
      </c>
      <c r="O9" s="10">
        <v>9.5</v>
      </c>
      <c r="P9" s="10">
        <v>0</v>
      </c>
      <c r="Q9" s="13">
        <f t="shared" si="7"/>
        <v>9.5</v>
      </c>
      <c r="R9" s="14">
        <f t="shared" si="2"/>
        <v>5</v>
      </c>
      <c r="S9" s="28">
        <f>IFERROR((Q9/'League Calculation'!C$6)*100, "")</f>
        <v>90.476190476190482</v>
      </c>
      <c r="T9" s="10">
        <v>0</v>
      </c>
      <c r="U9" s="10">
        <v>0</v>
      </c>
      <c r="V9" s="13">
        <f t="shared" si="8"/>
        <v>0</v>
      </c>
      <c r="W9" s="14">
        <f t="shared" si="3"/>
        <v>7</v>
      </c>
      <c r="X9" s="28">
        <f>IFERROR((V9/'League Calculation'!E$6)*100, "")</f>
        <v>0</v>
      </c>
      <c r="Y9" s="13">
        <f t="shared" si="9"/>
        <v>23.4</v>
      </c>
      <c r="Z9" s="13">
        <f t="shared" si="10"/>
        <v>0.5</v>
      </c>
      <c r="AA9" s="13">
        <f t="shared" si="11"/>
        <v>23.9</v>
      </c>
      <c r="AB9" s="14">
        <f t="shared" si="4"/>
        <v>8</v>
      </c>
      <c r="AC9" s="28">
        <f>IFERROR((AA9/'League Calculation'!J$6)*100, "")</f>
        <v>81.569965870307172</v>
      </c>
    </row>
    <row r="10" spans="1:29">
      <c r="A10" t="s">
        <v>67</v>
      </c>
      <c r="B10" t="s">
        <v>113</v>
      </c>
      <c r="C10" s="8">
        <v>9</v>
      </c>
      <c r="E10" s="10">
        <v>8.4</v>
      </c>
      <c r="F10" s="10">
        <v>0.5</v>
      </c>
      <c r="G10" s="13">
        <f t="shared" si="5"/>
        <v>8.9</v>
      </c>
      <c r="H10" s="14">
        <f t="shared" si="0"/>
        <v>6</v>
      </c>
      <c r="I10" s="28">
        <f>IFERROR((G10/'League Calculation'!B$6)*100, "")</f>
        <v>86.40776699029125</v>
      </c>
      <c r="J10" s="10">
        <v>8.8000000000000007</v>
      </c>
      <c r="K10" s="10">
        <v>1</v>
      </c>
      <c r="L10" s="13">
        <f t="shared" si="6"/>
        <v>9.8000000000000007</v>
      </c>
      <c r="M10" s="14">
        <f t="shared" si="1"/>
        <v>2</v>
      </c>
      <c r="N10" s="28">
        <f>IFERROR((L10/'League Calculation'!G$6)*100, "")</f>
        <v>98.000000000000014</v>
      </c>
      <c r="O10" s="10">
        <v>7.8</v>
      </c>
      <c r="P10" s="10">
        <v>0</v>
      </c>
      <c r="Q10" s="13">
        <f t="shared" si="7"/>
        <v>7.8</v>
      </c>
      <c r="R10" s="14">
        <f t="shared" si="2"/>
        <v>13</v>
      </c>
      <c r="S10" s="28">
        <f>IFERROR((Q10/'League Calculation'!C$6)*100, "")</f>
        <v>74.285714285714292</v>
      </c>
      <c r="T10" s="10">
        <v>0</v>
      </c>
      <c r="U10" s="10">
        <v>0</v>
      </c>
      <c r="V10" s="13">
        <f t="shared" si="8"/>
        <v>0</v>
      </c>
      <c r="W10" s="14">
        <f t="shared" si="3"/>
        <v>7</v>
      </c>
      <c r="X10" s="28">
        <f>IFERROR((V10/'League Calculation'!E$6)*100, "")</f>
        <v>0</v>
      </c>
      <c r="Y10" s="13">
        <f t="shared" si="9"/>
        <v>25.000000000000004</v>
      </c>
      <c r="Z10" s="13">
        <f t="shared" si="10"/>
        <v>1.5</v>
      </c>
      <c r="AA10" s="13">
        <f t="shared" si="11"/>
        <v>26.500000000000004</v>
      </c>
      <c r="AB10" s="14">
        <f t="shared" si="4"/>
        <v>3</v>
      </c>
      <c r="AC10" s="28">
        <f>IFERROR((AA10/'League Calculation'!J$6)*100, "")</f>
        <v>90.443686006825956</v>
      </c>
    </row>
    <row r="11" spans="1:29">
      <c r="A11" t="s">
        <v>67</v>
      </c>
      <c r="B11" t="s">
        <v>114</v>
      </c>
      <c r="C11" s="8">
        <v>10</v>
      </c>
      <c r="E11" s="10">
        <v>0</v>
      </c>
      <c r="F11" s="10">
        <v>0</v>
      </c>
      <c r="G11" s="13">
        <f t="shared" si="5"/>
        <v>0</v>
      </c>
      <c r="H11" s="14">
        <f t="shared" si="0"/>
        <v>16</v>
      </c>
      <c r="I11" s="28">
        <f>IFERROR((G11/'League Calculation'!B$6)*100, "")</f>
        <v>0</v>
      </c>
      <c r="J11" s="10">
        <v>7.6</v>
      </c>
      <c r="K11" s="10">
        <v>0.5</v>
      </c>
      <c r="L11" s="13">
        <f t="shared" si="6"/>
        <v>8.1</v>
      </c>
      <c r="M11" s="14">
        <f t="shared" si="1"/>
        <v>5</v>
      </c>
      <c r="N11" s="28">
        <f>IFERROR((L11/'League Calculation'!G$6)*100, "")</f>
        <v>81</v>
      </c>
      <c r="O11" s="10">
        <v>0</v>
      </c>
      <c r="P11" s="10">
        <v>0</v>
      </c>
      <c r="Q11" s="13">
        <f t="shared" si="7"/>
        <v>0</v>
      </c>
      <c r="R11" s="14">
        <f t="shared" si="2"/>
        <v>14</v>
      </c>
      <c r="S11" s="28">
        <f>IFERROR((Q11/'League Calculation'!C$6)*100, "")</f>
        <v>0</v>
      </c>
      <c r="T11" s="10">
        <v>0</v>
      </c>
      <c r="U11" s="10">
        <v>0</v>
      </c>
      <c r="V11" s="13">
        <f t="shared" si="8"/>
        <v>0</v>
      </c>
      <c r="W11" s="14">
        <f t="shared" si="3"/>
        <v>7</v>
      </c>
      <c r="X11" s="28">
        <f>IFERROR((V11/'League Calculation'!E$6)*100, "")</f>
        <v>0</v>
      </c>
      <c r="Y11" s="13">
        <f t="shared" si="9"/>
        <v>7.6</v>
      </c>
      <c r="Z11" s="13">
        <f t="shared" si="10"/>
        <v>0.5</v>
      </c>
      <c r="AA11" s="13">
        <f t="shared" si="11"/>
        <v>8.1</v>
      </c>
      <c r="AB11" s="14">
        <f t="shared" si="4"/>
        <v>16</v>
      </c>
      <c r="AC11" s="28">
        <f>IFERROR((AA11/'League Calculation'!J$6)*100, "")</f>
        <v>27.645051194539249</v>
      </c>
    </row>
    <row r="12" spans="1:29">
      <c r="A12" t="s">
        <v>102</v>
      </c>
      <c r="B12" t="s">
        <v>115</v>
      </c>
      <c r="C12" s="8">
        <v>11</v>
      </c>
      <c r="E12" s="10">
        <v>7.5</v>
      </c>
      <c r="F12" s="10">
        <v>1</v>
      </c>
      <c r="G12" s="13">
        <f t="shared" si="5"/>
        <v>8.5</v>
      </c>
      <c r="H12" s="14">
        <f t="shared" si="0"/>
        <v>7</v>
      </c>
      <c r="I12" s="28">
        <f>IFERROR((G12/'League Calculation'!B$6)*100, "")</f>
        <v>82.524271844660191</v>
      </c>
      <c r="J12" s="10">
        <v>0</v>
      </c>
      <c r="K12" s="10">
        <v>0</v>
      </c>
      <c r="L12" s="13">
        <f t="shared" si="6"/>
        <v>0</v>
      </c>
      <c r="M12" s="14">
        <f t="shared" si="1"/>
        <v>10</v>
      </c>
      <c r="N12" s="28">
        <f>IFERROR((L12/'League Calculation'!G$6)*100, "")</f>
        <v>0</v>
      </c>
      <c r="O12" s="10">
        <v>8.1</v>
      </c>
      <c r="P12" s="10">
        <v>0.5</v>
      </c>
      <c r="Q12" s="13">
        <f t="shared" si="7"/>
        <v>8.6</v>
      </c>
      <c r="R12" s="14">
        <f t="shared" si="2"/>
        <v>10</v>
      </c>
      <c r="S12" s="28">
        <f>IFERROR((Q12/'League Calculation'!C$6)*100, "")</f>
        <v>81.904761904761898</v>
      </c>
      <c r="T12" s="10">
        <v>8.5</v>
      </c>
      <c r="U12" s="10">
        <v>0</v>
      </c>
      <c r="V12" s="13">
        <f t="shared" si="8"/>
        <v>8.5</v>
      </c>
      <c r="W12" s="14">
        <f t="shared" si="3"/>
        <v>4</v>
      </c>
      <c r="X12" s="28">
        <f>IFERROR((V12/'League Calculation'!E$6)*100, "")</f>
        <v>88.541666666666671</v>
      </c>
      <c r="Y12" s="13">
        <f t="shared" si="9"/>
        <v>24.1</v>
      </c>
      <c r="Z12" s="13">
        <f t="shared" si="10"/>
        <v>1.5</v>
      </c>
      <c r="AA12" s="13">
        <f t="shared" si="11"/>
        <v>25.6</v>
      </c>
      <c r="AB12" s="14">
        <f t="shared" si="4"/>
        <v>5</v>
      </c>
      <c r="AC12" s="28">
        <f>IFERROR((AA12/'League Calculation'!J$6)*100, "")</f>
        <v>87.37201365187714</v>
      </c>
    </row>
    <row r="13" spans="1:29" s="20" customFormat="1">
      <c r="A13" s="23" t="s">
        <v>81</v>
      </c>
      <c r="B13" s="23" t="s">
        <v>116</v>
      </c>
      <c r="C13" s="24">
        <v>12</v>
      </c>
      <c r="D13" s="24"/>
      <c r="E13" s="25">
        <v>8.8000000000000007</v>
      </c>
      <c r="F13" s="25">
        <v>0.5</v>
      </c>
      <c r="G13" s="26">
        <f t="shared" si="5"/>
        <v>9.3000000000000007</v>
      </c>
      <c r="H13" s="27">
        <f t="shared" si="0"/>
        <v>4</v>
      </c>
      <c r="I13" s="34">
        <f>IFERROR((G13/'League Calculation'!B$6)*100, "")</f>
        <v>90.291262135922338</v>
      </c>
      <c r="J13" s="25">
        <v>0</v>
      </c>
      <c r="K13" s="25">
        <v>0</v>
      </c>
      <c r="L13" s="26">
        <f t="shared" si="6"/>
        <v>0</v>
      </c>
      <c r="M13" s="27">
        <f t="shared" si="1"/>
        <v>10</v>
      </c>
      <c r="N13" s="34">
        <f>IFERROR((L13/'League Calculation'!G$6)*100, "")</f>
        <v>0</v>
      </c>
      <c r="O13" s="25">
        <v>9.4</v>
      </c>
      <c r="P13" s="25">
        <v>0.5</v>
      </c>
      <c r="Q13" s="26">
        <f t="shared" si="7"/>
        <v>9.9</v>
      </c>
      <c r="R13" s="27">
        <f t="shared" si="2"/>
        <v>3</v>
      </c>
      <c r="S13" s="34">
        <f>IFERROR((Q13/'League Calculation'!C$6)*100, "")</f>
        <v>94.285714285714278</v>
      </c>
      <c r="T13" s="25">
        <v>9.3000000000000007</v>
      </c>
      <c r="U13" s="25">
        <v>0</v>
      </c>
      <c r="V13" s="26">
        <f t="shared" si="8"/>
        <v>9.3000000000000007</v>
      </c>
      <c r="W13" s="27">
        <f t="shared" si="3"/>
        <v>2</v>
      </c>
      <c r="X13" s="34">
        <f>IFERROR((V13/'League Calculation'!E$6)*100, "")</f>
        <v>96.875000000000014</v>
      </c>
      <c r="Y13" s="26">
        <f t="shared" si="9"/>
        <v>27.500000000000004</v>
      </c>
      <c r="Z13" s="26">
        <f t="shared" si="10"/>
        <v>1</v>
      </c>
      <c r="AA13" s="26">
        <f t="shared" si="11"/>
        <v>28.500000000000004</v>
      </c>
      <c r="AB13" s="27">
        <f t="shared" si="4"/>
        <v>2</v>
      </c>
      <c r="AC13" s="34">
        <f>IFERROR((AA13/'League Calculation'!J$6)*100, "")</f>
        <v>97.269624573378863</v>
      </c>
    </row>
    <row r="14" spans="1:29" s="20" customFormat="1">
      <c r="A14" s="19" t="s">
        <v>70</v>
      </c>
      <c r="B14" s="19" t="s">
        <v>117</v>
      </c>
      <c r="C14" s="20">
        <v>13</v>
      </c>
      <c r="E14" s="18">
        <v>6.5</v>
      </c>
      <c r="F14" s="18">
        <v>0.5</v>
      </c>
      <c r="G14" s="21">
        <f t="shared" si="5"/>
        <v>7</v>
      </c>
      <c r="H14" s="22">
        <f t="shared" si="0"/>
        <v>14</v>
      </c>
      <c r="I14" s="30">
        <f>IFERROR((G14/'League Calculation'!B$6)*100, "")</f>
        <v>67.961165048543677</v>
      </c>
      <c r="J14" s="18">
        <v>0</v>
      </c>
      <c r="K14" s="18">
        <v>0</v>
      </c>
      <c r="L14" s="21">
        <f t="shared" si="6"/>
        <v>0</v>
      </c>
      <c r="M14" s="22">
        <f t="shared" si="1"/>
        <v>10</v>
      </c>
      <c r="N14" s="30">
        <f>IFERROR((L14/'League Calculation'!G$6)*100, "")</f>
        <v>0</v>
      </c>
      <c r="O14" s="18">
        <v>9.1</v>
      </c>
      <c r="P14" s="18">
        <v>0</v>
      </c>
      <c r="Q14" s="21">
        <f t="shared" si="7"/>
        <v>9.1</v>
      </c>
      <c r="R14" s="22">
        <f t="shared" si="2"/>
        <v>8</v>
      </c>
      <c r="S14" s="30">
        <f>IFERROR((Q14/'League Calculation'!C$6)*100, "")</f>
        <v>86.666666666666657</v>
      </c>
      <c r="T14" s="18">
        <v>7.4</v>
      </c>
      <c r="U14" s="18">
        <v>0</v>
      </c>
      <c r="V14" s="21">
        <f t="shared" si="8"/>
        <v>7.4</v>
      </c>
      <c r="W14" s="22">
        <f t="shared" si="3"/>
        <v>6</v>
      </c>
      <c r="X14" s="30">
        <f>IFERROR((V14/'League Calculation'!E$6)*100, "")</f>
        <v>77.083333333333343</v>
      </c>
      <c r="Y14" s="21">
        <f t="shared" si="9"/>
        <v>23</v>
      </c>
      <c r="Z14" s="21">
        <f t="shared" si="10"/>
        <v>0.5</v>
      </c>
      <c r="AA14" s="21">
        <f t="shared" si="11"/>
        <v>23.5</v>
      </c>
      <c r="AB14" s="22">
        <f t="shared" si="4"/>
        <v>9</v>
      </c>
      <c r="AC14" s="30">
        <f>IFERROR((AA14/'League Calculation'!J$6)*100, "")</f>
        <v>80.204778156996596</v>
      </c>
    </row>
    <row r="15" spans="1:29" s="20" customFormat="1">
      <c r="A15" s="19" t="s">
        <v>70</v>
      </c>
      <c r="B15" s="19" t="s">
        <v>118</v>
      </c>
      <c r="C15" s="20">
        <v>14</v>
      </c>
      <c r="E15" s="18">
        <v>0</v>
      </c>
      <c r="F15" s="18">
        <v>0</v>
      </c>
      <c r="G15" s="21">
        <f t="shared" si="5"/>
        <v>0</v>
      </c>
      <c r="H15" s="22">
        <f t="shared" si="0"/>
        <v>16</v>
      </c>
      <c r="I15" s="30">
        <f>IFERROR((G15/'League Calculation'!B$6)*100, "")</f>
        <v>0</v>
      </c>
      <c r="J15" s="18">
        <v>0</v>
      </c>
      <c r="K15" s="18">
        <v>0</v>
      </c>
      <c r="L15" s="21">
        <f t="shared" si="6"/>
        <v>0</v>
      </c>
      <c r="M15" s="22">
        <f t="shared" si="1"/>
        <v>10</v>
      </c>
      <c r="N15" s="30">
        <f>IFERROR((L15/'League Calculation'!G$6)*100, "")</f>
        <v>0</v>
      </c>
      <c r="O15" s="18">
        <v>0</v>
      </c>
      <c r="P15" s="18">
        <v>0</v>
      </c>
      <c r="Q15" s="21">
        <f t="shared" si="7"/>
        <v>0</v>
      </c>
      <c r="R15" s="22">
        <f t="shared" si="2"/>
        <v>14</v>
      </c>
      <c r="S15" s="30">
        <f>IFERROR((Q15/'League Calculation'!C$6)*100, "")</f>
        <v>0</v>
      </c>
      <c r="T15" s="18">
        <v>0</v>
      </c>
      <c r="U15" s="18">
        <v>0</v>
      </c>
      <c r="V15" s="21">
        <f t="shared" si="8"/>
        <v>0</v>
      </c>
      <c r="W15" s="22">
        <f t="shared" si="3"/>
        <v>7</v>
      </c>
      <c r="X15" s="30">
        <f>IFERROR((V15/'League Calculation'!E$6)*100, "")</f>
        <v>0</v>
      </c>
      <c r="Y15" s="21">
        <f t="shared" si="9"/>
        <v>0</v>
      </c>
      <c r="Z15" s="21">
        <f t="shared" si="10"/>
        <v>0</v>
      </c>
      <c r="AA15" s="21">
        <f t="shared" si="11"/>
        <v>0</v>
      </c>
      <c r="AB15" s="22">
        <f t="shared" si="4"/>
        <v>17</v>
      </c>
      <c r="AC15" s="30">
        <f>IFERROR((AA15/'League Calculation'!J$6)*100, "")</f>
        <v>0</v>
      </c>
    </row>
    <row r="16" spans="1:29" s="20" customFormat="1">
      <c r="A16" s="19" t="s">
        <v>70</v>
      </c>
      <c r="B16" s="19" t="s">
        <v>119</v>
      </c>
      <c r="C16" s="20">
        <v>15</v>
      </c>
      <c r="E16" s="18">
        <v>6.8</v>
      </c>
      <c r="F16" s="18">
        <v>0.5</v>
      </c>
      <c r="G16" s="21">
        <f t="shared" si="5"/>
        <v>7.3</v>
      </c>
      <c r="H16" s="22">
        <f t="shared" si="0"/>
        <v>13</v>
      </c>
      <c r="I16" s="30">
        <f>IFERROR((G16/'League Calculation'!B$6)*100, "")</f>
        <v>70.873786407766985</v>
      </c>
      <c r="J16" s="18">
        <v>0</v>
      </c>
      <c r="K16" s="18">
        <v>0</v>
      </c>
      <c r="L16" s="21">
        <f t="shared" si="6"/>
        <v>0</v>
      </c>
      <c r="M16" s="22">
        <f t="shared" si="1"/>
        <v>10</v>
      </c>
      <c r="N16" s="30">
        <f>IFERROR((L16/'League Calculation'!G$6)*100, "")</f>
        <v>0</v>
      </c>
      <c r="O16" s="18">
        <v>9.5</v>
      </c>
      <c r="P16" s="18">
        <v>0</v>
      </c>
      <c r="Q16" s="21">
        <f t="shared" si="7"/>
        <v>9.5</v>
      </c>
      <c r="R16" s="22">
        <f t="shared" si="2"/>
        <v>5</v>
      </c>
      <c r="S16" s="30">
        <f>IFERROR((Q16/'League Calculation'!C$6)*100, "")</f>
        <v>90.476190476190482</v>
      </c>
      <c r="T16" s="18">
        <v>8.1</v>
      </c>
      <c r="U16" s="18">
        <v>0</v>
      </c>
      <c r="V16" s="21">
        <f t="shared" si="8"/>
        <v>8.1</v>
      </c>
      <c r="W16" s="22">
        <f t="shared" si="3"/>
        <v>5</v>
      </c>
      <c r="X16" s="30">
        <f>IFERROR((V16/'League Calculation'!E$6)*100, "")</f>
        <v>84.375</v>
      </c>
      <c r="Y16" s="21">
        <f t="shared" si="9"/>
        <v>24.4</v>
      </c>
      <c r="Z16" s="21">
        <f t="shared" si="10"/>
        <v>0.5</v>
      </c>
      <c r="AA16" s="21">
        <f t="shared" si="11"/>
        <v>24.9</v>
      </c>
      <c r="AB16" s="22">
        <f t="shared" si="4"/>
        <v>7</v>
      </c>
      <c r="AC16" s="30">
        <f>IFERROR((AA16/'League Calculation'!J$6)*100, "")</f>
        <v>84.982935153583611</v>
      </c>
    </row>
    <row r="17" spans="1:29" s="20" customFormat="1">
      <c r="A17" s="23" t="s">
        <v>70</v>
      </c>
      <c r="B17" s="23" t="s">
        <v>89</v>
      </c>
      <c r="C17" s="24">
        <v>16</v>
      </c>
      <c r="D17" s="24"/>
      <c r="E17" s="25">
        <v>8.1999999999999993</v>
      </c>
      <c r="F17" s="25">
        <v>1</v>
      </c>
      <c r="G17" s="26">
        <f t="shared" si="5"/>
        <v>9.1999999999999993</v>
      </c>
      <c r="H17" s="27">
        <f t="shared" si="0"/>
        <v>5</v>
      </c>
      <c r="I17" s="34">
        <f>IFERROR((G17/'League Calculation'!B$6)*100, "")</f>
        <v>89.320388349514545</v>
      </c>
      <c r="J17" s="25">
        <v>0</v>
      </c>
      <c r="K17" s="25">
        <v>0</v>
      </c>
      <c r="L17" s="26">
        <f t="shared" si="6"/>
        <v>0</v>
      </c>
      <c r="M17" s="27">
        <f t="shared" si="1"/>
        <v>10</v>
      </c>
      <c r="N17" s="34">
        <f>IFERROR((L17/'League Calculation'!G$6)*100, "")</f>
        <v>0</v>
      </c>
      <c r="O17" s="25">
        <v>9.5</v>
      </c>
      <c r="P17" s="25">
        <v>1</v>
      </c>
      <c r="Q17" s="26">
        <f t="shared" si="7"/>
        <v>10.5</v>
      </c>
      <c r="R17" s="27">
        <f t="shared" si="2"/>
        <v>1</v>
      </c>
      <c r="S17" s="34">
        <f>IFERROR((Q17/'League Calculation'!C$6)*100, "")</f>
        <v>100</v>
      </c>
      <c r="T17" s="25">
        <v>9.1</v>
      </c>
      <c r="U17" s="25">
        <v>0.5</v>
      </c>
      <c r="V17" s="26">
        <f t="shared" si="8"/>
        <v>9.6</v>
      </c>
      <c r="W17" s="27">
        <f t="shared" si="3"/>
        <v>1</v>
      </c>
      <c r="X17" s="34">
        <f>IFERROR((V17/'League Calculation'!E$6)*100, "")</f>
        <v>100</v>
      </c>
      <c r="Y17" s="26">
        <f t="shared" si="9"/>
        <v>26.799999999999997</v>
      </c>
      <c r="Z17" s="26">
        <f t="shared" si="10"/>
        <v>2.5</v>
      </c>
      <c r="AA17" s="26">
        <f t="shared" si="11"/>
        <v>29.299999999999997</v>
      </c>
      <c r="AB17" s="27">
        <f t="shared" si="4"/>
        <v>1</v>
      </c>
      <c r="AC17" s="34">
        <f>IFERROR((AA17/'League Calculation'!J$6)*100, "")</f>
        <v>100</v>
      </c>
    </row>
    <row r="18" spans="1:29">
      <c r="A18" t="s">
        <v>81</v>
      </c>
      <c r="B18" t="s">
        <v>120</v>
      </c>
      <c r="C18" s="8">
        <v>17</v>
      </c>
      <c r="E18" s="10">
        <v>9.3000000000000007</v>
      </c>
      <c r="F18" s="10">
        <v>1</v>
      </c>
      <c r="G18" s="13">
        <f t="shared" si="5"/>
        <v>10.3</v>
      </c>
      <c r="H18" s="14">
        <f t="shared" si="0"/>
        <v>1</v>
      </c>
      <c r="I18" s="28">
        <f>IFERROR((G18/'League Calculation'!B$6)*100, "")</f>
        <v>100</v>
      </c>
      <c r="J18" s="10">
        <v>0</v>
      </c>
      <c r="K18" s="10">
        <v>0</v>
      </c>
      <c r="L18" s="13">
        <f t="shared" si="6"/>
        <v>0</v>
      </c>
      <c r="M18" s="14">
        <f t="shared" si="1"/>
        <v>10</v>
      </c>
      <c r="N18" s="28">
        <f>IFERROR((L18/'League Calculation'!G$6)*100, "")</f>
        <v>0</v>
      </c>
      <c r="O18" s="10">
        <v>9.3000000000000007</v>
      </c>
      <c r="P18" s="10">
        <v>1</v>
      </c>
      <c r="Q18" s="13">
        <f t="shared" si="7"/>
        <v>10.3</v>
      </c>
      <c r="R18" s="14">
        <f t="shared" si="2"/>
        <v>2</v>
      </c>
      <c r="S18" s="28">
        <f>IFERROR((Q18/'League Calculation'!C$6)*100, "")</f>
        <v>98.095238095238102</v>
      </c>
      <c r="T18" s="10">
        <v>0</v>
      </c>
      <c r="U18" s="10">
        <v>0</v>
      </c>
      <c r="V18" s="13">
        <f t="shared" si="8"/>
        <v>0</v>
      </c>
      <c r="W18" s="14">
        <f t="shared" si="3"/>
        <v>7</v>
      </c>
      <c r="X18" s="28">
        <f>IFERROR((V18/'League Calculation'!E$6)*100, "")</f>
        <v>0</v>
      </c>
      <c r="Y18" s="13">
        <f t="shared" si="9"/>
        <v>18.600000000000001</v>
      </c>
      <c r="Z18" s="13">
        <f t="shared" si="10"/>
        <v>2</v>
      </c>
      <c r="AA18" s="13">
        <f t="shared" si="11"/>
        <v>20.6</v>
      </c>
      <c r="AB18" s="14">
        <f t="shared" si="4"/>
        <v>13</v>
      </c>
      <c r="AC18" s="28">
        <f>IFERROR((AA18/'League Calculation'!J$6)*100, "")</f>
        <v>70.307167235494887</v>
      </c>
    </row>
    <row r="19" spans="1:29">
      <c r="A19" t="s">
        <v>67</v>
      </c>
      <c r="B19" t="s">
        <v>121</v>
      </c>
      <c r="C19" s="8">
        <v>18</v>
      </c>
      <c r="E19" s="10">
        <v>9.1</v>
      </c>
      <c r="F19" s="10">
        <v>0.5</v>
      </c>
      <c r="G19" s="13">
        <f t="shared" si="5"/>
        <v>9.6</v>
      </c>
      <c r="H19" s="14">
        <f t="shared" si="0"/>
        <v>2</v>
      </c>
      <c r="I19" s="28">
        <f>IFERROR((G19/'League Calculation'!B$6)*100, "")</f>
        <v>93.203883495145618</v>
      </c>
      <c r="J19" s="10">
        <v>0</v>
      </c>
      <c r="K19" s="10">
        <v>0</v>
      </c>
      <c r="L19" s="13">
        <f t="shared" si="6"/>
        <v>0</v>
      </c>
      <c r="M19" s="14">
        <f t="shared" si="1"/>
        <v>10</v>
      </c>
      <c r="N19" s="28">
        <f>IFERROR((L19/'League Calculation'!G$6)*100, "")</f>
        <v>0</v>
      </c>
      <c r="O19" s="10">
        <v>0</v>
      </c>
      <c r="P19" s="10">
        <v>0</v>
      </c>
      <c r="Q19" s="13">
        <f t="shared" si="7"/>
        <v>0</v>
      </c>
      <c r="R19" s="14">
        <f t="shared" si="2"/>
        <v>14</v>
      </c>
      <c r="S19" s="28">
        <f>IFERROR((Q19/'League Calculation'!C$6)*100, "")</f>
        <v>0</v>
      </c>
      <c r="T19" s="10">
        <v>8.8000000000000007</v>
      </c>
      <c r="U19" s="10">
        <v>0.5</v>
      </c>
      <c r="V19" s="13">
        <f t="shared" si="8"/>
        <v>9.3000000000000007</v>
      </c>
      <c r="W19" s="14">
        <f t="shared" si="3"/>
        <v>2</v>
      </c>
      <c r="X19" s="28">
        <f>IFERROR((V19/'League Calculation'!E$6)*100, "")</f>
        <v>96.875000000000014</v>
      </c>
      <c r="Y19" s="13">
        <f t="shared" si="9"/>
        <v>17.899999999999999</v>
      </c>
      <c r="Z19" s="13">
        <f t="shared" si="10"/>
        <v>1</v>
      </c>
      <c r="AA19" s="13">
        <f t="shared" si="11"/>
        <v>18.899999999999999</v>
      </c>
      <c r="AB19" s="14">
        <f t="shared" si="4"/>
        <v>14</v>
      </c>
      <c r="AC19" s="28">
        <f>IFERROR((AA19/'League Calculation'!J$6)*100, "")</f>
        <v>64.50511945392492</v>
      </c>
    </row>
    <row r="20" spans="1:29">
      <c r="A20" t="s">
        <v>103</v>
      </c>
      <c r="B20" t="s">
        <v>122</v>
      </c>
      <c r="C20" s="8">
        <v>19</v>
      </c>
      <c r="E20" s="10">
        <v>0</v>
      </c>
      <c r="F20" s="10">
        <v>0</v>
      </c>
      <c r="G20" s="13">
        <f t="shared" si="5"/>
        <v>0</v>
      </c>
      <c r="H20" s="14">
        <f t="shared" si="0"/>
        <v>16</v>
      </c>
      <c r="I20" s="28">
        <f>IFERROR((G20/'League Calculation'!B$6)*100, "")</f>
        <v>0</v>
      </c>
      <c r="J20" s="10">
        <v>0</v>
      </c>
      <c r="K20" s="10">
        <v>0</v>
      </c>
      <c r="L20" s="13">
        <f t="shared" si="6"/>
        <v>0</v>
      </c>
      <c r="M20" s="14">
        <f t="shared" si="1"/>
        <v>10</v>
      </c>
      <c r="N20" s="28">
        <f>IFERROR((L20/'League Calculation'!G$6)*100, "")</f>
        <v>0</v>
      </c>
      <c r="O20" s="10">
        <v>0</v>
      </c>
      <c r="P20" s="10">
        <v>0</v>
      </c>
      <c r="Q20" s="13">
        <f t="shared" si="7"/>
        <v>0</v>
      </c>
      <c r="R20" s="14">
        <f t="shared" si="2"/>
        <v>14</v>
      </c>
      <c r="S20" s="28">
        <f>IFERROR((Q20/'League Calculation'!C$6)*100, "")</f>
        <v>0</v>
      </c>
      <c r="T20" s="10">
        <v>0</v>
      </c>
      <c r="U20" s="10">
        <v>0</v>
      </c>
      <c r="V20" s="13">
        <f t="shared" si="8"/>
        <v>0</v>
      </c>
      <c r="W20" s="14">
        <f t="shared" si="3"/>
        <v>7</v>
      </c>
      <c r="X20" s="28">
        <f>IFERROR((V20/'League Calculation'!E$6)*100, "")</f>
        <v>0</v>
      </c>
      <c r="Y20" s="13">
        <f t="shared" si="9"/>
        <v>0</v>
      </c>
      <c r="Z20" s="13">
        <f t="shared" si="10"/>
        <v>0</v>
      </c>
      <c r="AA20" s="13">
        <f t="shared" si="11"/>
        <v>0</v>
      </c>
      <c r="AB20" s="14">
        <f t="shared" si="4"/>
        <v>17</v>
      </c>
      <c r="AC20" s="28">
        <f>IFERROR((AA20/'League Calculation'!J$6)*100, "")</f>
        <v>0</v>
      </c>
    </row>
    <row r="21" spans="1:29">
      <c r="A21" t="s">
        <v>103</v>
      </c>
      <c r="B21" t="s">
        <v>123</v>
      </c>
      <c r="C21" s="8">
        <v>20</v>
      </c>
      <c r="E21" s="10">
        <v>0</v>
      </c>
      <c r="F21" s="10">
        <v>0</v>
      </c>
      <c r="G21" s="13">
        <f t="shared" si="5"/>
        <v>0</v>
      </c>
      <c r="H21" s="14">
        <f t="shared" si="0"/>
        <v>16</v>
      </c>
      <c r="I21" s="28">
        <f>IFERROR((G21/'League Calculation'!B$6)*100, "")</f>
        <v>0</v>
      </c>
      <c r="J21" s="10">
        <v>0</v>
      </c>
      <c r="K21" s="10">
        <v>0</v>
      </c>
      <c r="L21" s="13">
        <f t="shared" si="6"/>
        <v>0</v>
      </c>
      <c r="M21" s="14">
        <f t="shared" si="1"/>
        <v>10</v>
      </c>
      <c r="N21" s="28">
        <f>IFERROR((L21/'League Calculation'!G$6)*100, "")</f>
        <v>0</v>
      </c>
      <c r="O21" s="10">
        <v>0</v>
      </c>
      <c r="P21" s="10">
        <v>0</v>
      </c>
      <c r="Q21" s="13">
        <f t="shared" si="7"/>
        <v>0</v>
      </c>
      <c r="R21" s="14">
        <f t="shared" si="2"/>
        <v>14</v>
      </c>
      <c r="S21" s="28">
        <f>IFERROR((Q21/'League Calculation'!C$6)*100, "")</f>
        <v>0</v>
      </c>
      <c r="T21" s="10">
        <v>0</v>
      </c>
      <c r="U21" s="10">
        <v>0</v>
      </c>
      <c r="V21" s="13">
        <f t="shared" si="8"/>
        <v>0</v>
      </c>
      <c r="W21" s="14">
        <f t="shared" si="3"/>
        <v>7</v>
      </c>
      <c r="X21" s="28">
        <f>IFERROR((V21/'League Calculation'!E$6)*100, "")</f>
        <v>0</v>
      </c>
      <c r="Y21" s="13">
        <f t="shared" si="9"/>
        <v>0</v>
      </c>
      <c r="Z21" s="13">
        <f t="shared" si="10"/>
        <v>0</v>
      </c>
      <c r="AA21" s="13">
        <f t="shared" si="11"/>
        <v>0</v>
      </c>
      <c r="AB21" s="14">
        <f t="shared" si="4"/>
        <v>17</v>
      </c>
      <c r="AC21" s="28">
        <f>IFERROR((AA21/'League Calculation'!J$6)*100, "")</f>
        <v>0</v>
      </c>
    </row>
    <row r="1048565" spans="8:9">
      <c r="H1048565" s="14">
        <f>SUM(H6)</f>
        <v>3</v>
      </c>
      <c r="I1048565" s="28">
        <f>SUM(I2:I1048564)</f>
        <v>1200</v>
      </c>
    </row>
  </sheetData>
  <sheetProtection selectLockedCells="1"/>
  <autoFilter ref="A1:A1048565" xr:uid="{5651AB29-9FEF-ED45-A411-FED2D055C20E}"/>
  <conditionalFormatting sqref="A1 A22:A1048576 C1:C1048576">
    <cfRule type="containsText" dxfId="39" priority="17" operator="containsText" text="University of Bath">
      <formula>NOT(ISERROR(SEARCH("University of Bath",A1)))</formula>
    </cfRule>
    <cfRule type="containsText" dxfId="38" priority="18" operator="containsText" text="University of Leeds">
      <formula>NOT(ISERROR(SEARCH("University of Leeds",A1)))</formula>
    </cfRule>
    <cfRule type="containsText" dxfId="37" priority="19" operator="containsText" text="University of Surrey">
      <formula>NOT(ISERROR(SEARCH("University of Surrey",A1)))</formula>
    </cfRule>
    <cfRule type="containsText" dxfId="36" priority="20" operator="containsText" text="Manchester University">
      <formula>NOT(ISERROR(SEARCH("Manchester University",A1)))</formula>
    </cfRule>
    <cfRule type="containsText" dxfId="35" priority="21" operator="containsText" text="Manchester University">
      <formula>NOT(ISERROR(SEARCH("Manchester University",A1)))</formula>
    </cfRule>
    <cfRule type="containsText" dxfId="34" priority="22" operator="containsText" text="University of Birmingham">
      <formula>NOT(ISERROR(SEARCH("University of Birmingham",A1)))</formula>
    </cfRule>
  </conditionalFormatting>
  <conditionalFormatting sqref="H1:H1048576 M1:M1048576 R1:R1048576 W1:W1048576 AB1:AB1048576">
    <cfRule type="cellIs" dxfId="33" priority="2" operator="equal">
      <formula>3</formula>
    </cfRule>
    <cfRule type="cellIs" dxfId="32" priority="3" operator="equal">
      <formula>2</formula>
    </cfRule>
    <cfRule type="cellIs" dxfId="31" priority="4" operator="equal">
      <formula>1</formula>
    </cfRule>
  </conditionalFormatting>
  <conditionalFormatting sqref="D1:F1048576">
    <cfRule type="containsText" dxfId="30" priority="1" operator="containsText" text="Yes">
      <formula>NOT(ISERROR(SEARCH("Yes",D1)))</formula>
    </cfRule>
  </conditionalFormatting>
  <dataValidations count="1">
    <dataValidation type="list" allowBlank="1" showInputMessage="1" showErrorMessage="1" sqref="D2:D1048576" xr:uid="{91F355D0-A290-A042-AA96-6E59B4ADE53A}">
      <formula1>"Yes"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80C64-A29A-B946-94AE-A18DE9482D00}">
  <dimension ref="A1:AC1048567"/>
  <sheetViews>
    <sheetView zoomScale="70" zoomScaleNormal="70" workbookViewId="0">
      <pane xSplit="3" topLeftCell="D1" activePane="topRight" state="frozen"/>
      <selection pane="topRight" activeCell="M32" sqref="M32"/>
    </sheetView>
  </sheetViews>
  <sheetFormatPr defaultColWidth="10.796875" defaultRowHeight="15.6"/>
  <cols>
    <col min="1" max="1" width="24.19921875" style="8" bestFit="1" customWidth="1"/>
    <col min="2" max="2" width="6.5" style="8" customWidth="1"/>
    <col min="3" max="3" width="19.5" style="8" bestFit="1" customWidth="1"/>
    <col min="4" max="4" width="8.69921875" style="8" customWidth="1"/>
    <col min="5" max="5" width="11.69921875" style="8" customWidth="1"/>
    <col min="6" max="6" width="12.19921875" style="8" customWidth="1"/>
    <col min="7" max="7" width="10.796875" style="13"/>
    <col min="8" max="8" width="10.796875" style="14"/>
    <col min="9" max="9" width="10.796875" style="28"/>
    <col min="10" max="11" width="10.796875" style="10"/>
    <col min="12" max="12" width="10.796875" style="13"/>
    <col min="13" max="13" width="10.796875" style="14"/>
    <col min="14" max="14" width="10.796875" style="28"/>
    <col min="15" max="16" width="10.796875" style="10"/>
    <col min="17" max="17" width="10.796875" style="13"/>
    <col min="18" max="18" width="10.796875" style="14"/>
    <col min="19" max="19" width="10.796875" style="28"/>
    <col min="20" max="21" width="10.796875" style="10"/>
    <col min="22" max="22" width="10.796875" style="13"/>
    <col min="23" max="23" width="10.796875" style="14"/>
    <col min="24" max="24" width="10.796875" style="28"/>
    <col min="25" max="27" width="10.796875" style="13"/>
    <col min="28" max="28" width="10.796875" style="14"/>
    <col min="29" max="29" width="10.796875" style="28"/>
    <col min="30" max="16384" width="10.796875" style="8"/>
  </cols>
  <sheetData>
    <row r="1" spans="1:29" s="7" customFormat="1" ht="120.6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1" t="s">
        <v>3</v>
      </c>
      <c r="H1" s="12" t="s">
        <v>2</v>
      </c>
      <c r="I1" s="29" t="s">
        <v>4</v>
      </c>
      <c r="J1" s="9" t="s">
        <v>52</v>
      </c>
      <c r="K1" s="9" t="s">
        <v>53</v>
      </c>
      <c r="L1" s="11" t="s">
        <v>54</v>
      </c>
      <c r="M1" s="12" t="s">
        <v>2</v>
      </c>
      <c r="N1" s="29" t="s">
        <v>24</v>
      </c>
      <c r="O1" s="9" t="s">
        <v>55</v>
      </c>
      <c r="P1" s="9" t="s">
        <v>56</v>
      </c>
      <c r="Q1" s="11" t="s">
        <v>57</v>
      </c>
      <c r="R1" s="12" t="s">
        <v>2</v>
      </c>
      <c r="S1" s="29" t="s">
        <v>25</v>
      </c>
      <c r="T1" s="9" t="s">
        <v>39</v>
      </c>
      <c r="U1" s="9" t="s">
        <v>40</v>
      </c>
      <c r="V1" s="11" t="s">
        <v>41</v>
      </c>
      <c r="W1" s="12" t="s">
        <v>2</v>
      </c>
      <c r="X1" s="29" t="s">
        <v>10</v>
      </c>
      <c r="Y1" s="11" t="s">
        <v>48</v>
      </c>
      <c r="Z1" s="11" t="s">
        <v>49</v>
      </c>
      <c r="AA1" s="11" t="s">
        <v>51</v>
      </c>
      <c r="AB1" s="12" t="s">
        <v>2</v>
      </c>
      <c r="AC1" s="29" t="s">
        <v>50</v>
      </c>
    </row>
    <row r="2" spans="1:29">
      <c r="A2" t="s">
        <v>125</v>
      </c>
      <c r="B2" s="8">
        <v>1</v>
      </c>
      <c r="C2" t="s">
        <v>155</v>
      </c>
      <c r="E2" s="18">
        <v>7.7</v>
      </c>
      <c r="F2" s="18">
        <v>0.5</v>
      </c>
      <c r="G2" s="13">
        <f>E2+F2</f>
        <v>8.1999999999999993</v>
      </c>
      <c r="H2" s="14">
        <f t="shared" ref="H2:H24" si="0">RANK(G2, $G$2:$G$91, 0)</f>
        <v>15</v>
      </c>
      <c r="I2" s="28">
        <f>IFERROR((G2/'League Calculation'!B$7)*100, "")</f>
        <v>82</v>
      </c>
      <c r="J2" s="10">
        <v>5.9</v>
      </c>
      <c r="K2" s="10">
        <v>0.5</v>
      </c>
      <c r="L2" s="13">
        <f>J2+K2</f>
        <v>6.4</v>
      </c>
      <c r="M2" s="14">
        <f t="shared" ref="M2:M24" si="1">RANK(L2,$L$2:$L$991)</f>
        <v>12</v>
      </c>
      <c r="N2" s="28">
        <f>IFERROR((L2/'League Calculation'!H$7)*100, "")</f>
        <v>67.368421052631575</v>
      </c>
      <c r="O2" s="18">
        <v>0</v>
      </c>
      <c r="P2" s="18">
        <v>0</v>
      </c>
      <c r="Q2" s="13">
        <f>O2+P2</f>
        <v>0</v>
      </c>
      <c r="R2" s="14">
        <f t="shared" ref="R2:R24" si="2">RANK(Q2,$Q$2:$Q$991, 0)</f>
        <v>10</v>
      </c>
      <c r="S2" s="28">
        <f>IFERROR((Q2/'League Calculation'!I$7)*100, "")</f>
        <v>0</v>
      </c>
      <c r="T2" s="10">
        <v>7.5</v>
      </c>
      <c r="U2" s="10">
        <v>0.5</v>
      </c>
      <c r="V2" s="13">
        <f>T2+U2</f>
        <v>8</v>
      </c>
      <c r="W2" s="14">
        <f t="shared" ref="W2:W24" si="3">RANK(V2,$V$2:$V$991, 0)</f>
        <v>13</v>
      </c>
      <c r="X2" s="28">
        <f>IFERROR((V2/'League Calculation'!C$7)*100, "")</f>
        <v>74.074074074074076</v>
      </c>
      <c r="Y2" s="13">
        <f>E2+J2+O2+T2</f>
        <v>21.1</v>
      </c>
      <c r="Z2" s="13">
        <f>F2+K2+P2+U2</f>
        <v>1.5</v>
      </c>
      <c r="AA2" s="13">
        <f>G2+L2+Q2+V2</f>
        <v>22.6</v>
      </c>
      <c r="AB2" s="14">
        <f t="shared" ref="AB2:AB24" si="4">RANK(AA2,$AA$2:$AA$59991, 0)</f>
        <v>16</v>
      </c>
      <c r="AC2" s="28">
        <f>IFERROR((AA2/'League Calculation'!J$7)*100, "")</f>
        <v>79.577464788732385</v>
      </c>
    </row>
    <row r="3" spans="1:29">
      <c r="A3" t="s">
        <v>70</v>
      </c>
      <c r="B3" s="8">
        <v>2</v>
      </c>
      <c r="C3" t="s">
        <v>156</v>
      </c>
      <c r="E3" s="18">
        <v>7.9</v>
      </c>
      <c r="F3" s="18">
        <v>0.5</v>
      </c>
      <c r="G3" s="13">
        <f t="shared" ref="G3:G24" si="5">E3+F3</f>
        <v>8.4</v>
      </c>
      <c r="H3" s="14">
        <f t="shared" si="0"/>
        <v>12</v>
      </c>
      <c r="I3" s="28">
        <f>IFERROR((G3/'League Calculation'!B$7)*100, "")</f>
        <v>84.000000000000014</v>
      </c>
      <c r="J3" s="10">
        <v>6.1</v>
      </c>
      <c r="K3" s="10">
        <v>0</v>
      </c>
      <c r="L3" s="13">
        <f t="shared" ref="L3:L24" si="6">J3+K3</f>
        <v>6.1</v>
      </c>
      <c r="M3" s="14">
        <f t="shared" si="1"/>
        <v>14</v>
      </c>
      <c r="N3" s="28">
        <f>IFERROR((L3/'League Calculation'!H$7)*100, "")</f>
        <v>64.21052631578948</v>
      </c>
      <c r="O3" s="18">
        <v>0</v>
      </c>
      <c r="P3" s="18">
        <v>0</v>
      </c>
      <c r="Q3" s="13">
        <f t="shared" ref="Q3:Q14" si="7">O3+P3</f>
        <v>0</v>
      </c>
      <c r="R3" s="14">
        <f t="shared" si="2"/>
        <v>10</v>
      </c>
      <c r="S3" s="28">
        <f>IFERROR((Q3/'League Calculation'!I$7)*100, "")</f>
        <v>0</v>
      </c>
      <c r="T3" s="10">
        <v>8.1999999999999993</v>
      </c>
      <c r="U3" s="10">
        <v>0</v>
      </c>
      <c r="V3" s="13">
        <f t="shared" ref="V3:V14" si="8">T3+U3</f>
        <v>8.1999999999999993</v>
      </c>
      <c r="W3" s="14">
        <f t="shared" si="3"/>
        <v>11</v>
      </c>
      <c r="X3" s="28">
        <f>IFERROR((V3/'League Calculation'!C$7)*100, "")</f>
        <v>75.925925925925924</v>
      </c>
      <c r="Y3" s="13">
        <f t="shared" ref="Y3:Y14" si="9">E3+J3+O3+T3</f>
        <v>22.2</v>
      </c>
      <c r="Z3" s="13">
        <f t="shared" ref="Z3:Z14" si="10">F3+K3+P3+U3</f>
        <v>0.5</v>
      </c>
      <c r="AA3" s="13">
        <f t="shared" ref="AA3:AA24" si="11">G3+L3+Q3+V3</f>
        <v>22.7</v>
      </c>
      <c r="AB3" s="14">
        <f t="shared" si="4"/>
        <v>15</v>
      </c>
      <c r="AC3" s="28">
        <f>IFERROR((AA3/'League Calculation'!J$7)*100, "")</f>
        <v>79.929577464788721</v>
      </c>
    </row>
    <row r="4" spans="1:29">
      <c r="A4" t="s">
        <v>83</v>
      </c>
      <c r="B4" s="8">
        <v>3</v>
      </c>
      <c r="C4" t="s">
        <v>157</v>
      </c>
      <c r="E4" s="18">
        <v>8.5</v>
      </c>
      <c r="F4" s="18">
        <v>1</v>
      </c>
      <c r="G4" s="13">
        <f t="shared" si="5"/>
        <v>9.5</v>
      </c>
      <c r="H4" s="14">
        <f t="shared" si="0"/>
        <v>2</v>
      </c>
      <c r="I4" s="28">
        <f>IFERROR((G4/'League Calculation'!B$7)*100, "")</f>
        <v>95</v>
      </c>
      <c r="J4" s="10">
        <v>5.7</v>
      </c>
      <c r="K4" s="10">
        <v>1</v>
      </c>
      <c r="L4" s="13">
        <f t="shared" si="6"/>
        <v>6.7</v>
      </c>
      <c r="M4" s="14">
        <f t="shared" si="1"/>
        <v>10</v>
      </c>
      <c r="N4" s="28">
        <f>IFERROR((L4/'League Calculation'!H$7)*100, "")</f>
        <v>70.526315789473685</v>
      </c>
      <c r="O4" s="18">
        <v>0</v>
      </c>
      <c r="P4" s="18">
        <v>0</v>
      </c>
      <c r="Q4" s="13">
        <f t="shared" si="7"/>
        <v>0</v>
      </c>
      <c r="R4" s="14">
        <f t="shared" si="2"/>
        <v>10</v>
      </c>
      <c r="S4" s="28">
        <f>IFERROR((Q4/'League Calculation'!I$7)*100, "")</f>
        <v>0</v>
      </c>
      <c r="T4" s="10">
        <v>8</v>
      </c>
      <c r="U4" s="10">
        <v>1</v>
      </c>
      <c r="V4" s="13">
        <f t="shared" si="8"/>
        <v>9</v>
      </c>
      <c r="W4" s="14">
        <f t="shared" si="3"/>
        <v>7</v>
      </c>
      <c r="X4" s="28">
        <f>IFERROR((V4/'League Calculation'!C$7)*100, "")</f>
        <v>83.333333333333329</v>
      </c>
      <c r="Y4" s="13">
        <f t="shared" si="9"/>
        <v>22.2</v>
      </c>
      <c r="Z4" s="13">
        <f t="shared" si="10"/>
        <v>3</v>
      </c>
      <c r="AA4" s="13">
        <f t="shared" si="11"/>
        <v>25.2</v>
      </c>
      <c r="AB4" s="14">
        <f t="shared" si="4"/>
        <v>10</v>
      </c>
      <c r="AC4" s="28">
        <f>IFERROR((AA4/'League Calculation'!J$7)*100, "")</f>
        <v>88.73239436619717</v>
      </c>
    </row>
    <row r="5" spans="1:29">
      <c r="A5" t="s">
        <v>83</v>
      </c>
      <c r="B5" s="8">
        <v>4</v>
      </c>
      <c r="C5" t="s">
        <v>158</v>
      </c>
      <c r="E5" s="18">
        <v>7.8</v>
      </c>
      <c r="F5" s="18">
        <v>0.5</v>
      </c>
      <c r="G5" s="13">
        <f t="shared" si="5"/>
        <v>8.3000000000000007</v>
      </c>
      <c r="H5" s="14">
        <f t="shared" si="0"/>
        <v>13</v>
      </c>
      <c r="I5" s="28">
        <f>IFERROR((G5/'League Calculation'!B$7)*100, "")</f>
        <v>83</v>
      </c>
      <c r="J5" s="10">
        <v>6.1</v>
      </c>
      <c r="K5" s="10">
        <v>0.5</v>
      </c>
      <c r="L5" s="13">
        <f t="shared" si="6"/>
        <v>6.6</v>
      </c>
      <c r="M5" s="14">
        <f t="shared" si="1"/>
        <v>11</v>
      </c>
      <c r="N5" s="28">
        <f>IFERROR((L5/'League Calculation'!H$7)*100, "")</f>
        <v>69.473684210526315</v>
      </c>
      <c r="O5" s="18">
        <v>0</v>
      </c>
      <c r="P5" s="18">
        <v>0</v>
      </c>
      <c r="Q5" s="13">
        <f t="shared" si="7"/>
        <v>0</v>
      </c>
      <c r="R5" s="14">
        <f t="shared" si="2"/>
        <v>10</v>
      </c>
      <c r="S5" s="28">
        <f>IFERROR((Q5/'League Calculation'!I$7)*100, "")</f>
        <v>0</v>
      </c>
      <c r="T5" s="10">
        <v>8</v>
      </c>
      <c r="U5" s="10">
        <v>0</v>
      </c>
      <c r="V5" s="13">
        <f t="shared" si="8"/>
        <v>8</v>
      </c>
      <c r="W5" s="14">
        <f t="shared" si="3"/>
        <v>13</v>
      </c>
      <c r="X5" s="28">
        <f>IFERROR((V5/'League Calculation'!C$7)*100, "")</f>
        <v>74.074074074074076</v>
      </c>
      <c r="Y5" s="13">
        <f t="shared" si="9"/>
        <v>21.9</v>
      </c>
      <c r="Z5" s="13">
        <f t="shared" si="10"/>
        <v>1</v>
      </c>
      <c r="AA5" s="13">
        <f t="shared" si="11"/>
        <v>22.9</v>
      </c>
      <c r="AB5" s="14">
        <f t="shared" si="4"/>
        <v>14</v>
      </c>
      <c r="AC5" s="28">
        <f>IFERROR((AA5/'League Calculation'!J$7)*100, "")</f>
        <v>80.633802816901408</v>
      </c>
    </row>
    <row r="6" spans="1:29">
      <c r="A6" t="s">
        <v>70</v>
      </c>
      <c r="B6" s="8">
        <v>5</v>
      </c>
      <c r="C6" t="s">
        <v>159</v>
      </c>
      <c r="E6" s="18">
        <v>8.1999999999999993</v>
      </c>
      <c r="F6" s="18">
        <v>1</v>
      </c>
      <c r="G6" s="13">
        <f t="shared" si="5"/>
        <v>9.1999999999999993</v>
      </c>
      <c r="H6" s="14">
        <f t="shared" si="0"/>
        <v>4</v>
      </c>
      <c r="I6" s="28">
        <f>IFERROR((G6/'League Calculation'!B$7)*100, "")</f>
        <v>92</v>
      </c>
      <c r="J6" s="10">
        <v>6.9</v>
      </c>
      <c r="K6" s="10">
        <v>1</v>
      </c>
      <c r="L6" s="13">
        <f t="shared" si="6"/>
        <v>7.9</v>
      </c>
      <c r="M6" s="14">
        <f t="shared" si="1"/>
        <v>8</v>
      </c>
      <c r="N6" s="28">
        <f>IFERROR((L6/'League Calculation'!H$7)*100, "")</f>
        <v>83.15789473684211</v>
      </c>
      <c r="O6" s="18">
        <v>0</v>
      </c>
      <c r="P6" s="18">
        <v>0</v>
      </c>
      <c r="Q6" s="13">
        <f t="shared" si="7"/>
        <v>0</v>
      </c>
      <c r="R6" s="14">
        <f t="shared" si="2"/>
        <v>10</v>
      </c>
      <c r="S6" s="28">
        <f>IFERROR((Q6/'League Calculation'!I$7)*100, "")</f>
        <v>0</v>
      </c>
      <c r="T6" s="10">
        <v>0</v>
      </c>
      <c r="U6" s="10">
        <v>0</v>
      </c>
      <c r="V6" s="13">
        <f t="shared" si="8"/>
        <v>0</v>
      </c>
      <c r="W6" s="14">
        <f t="shared" si="3"/>
        <v>20</v>
      </c>
      <c r="X6" s="28">
        <f>IFERROR((V6/'League Calculation'!C$7)*100, "")</f>
        <v>0</v>
      </c>
      <c r="Y6" s="13">
        <f t="shared" si="9"/>
        <v>15.1</v>
      </c>
      <c r="Z6" s="13">
        <f t="shared" si="10"/>
        <v>2</v>
      </c>
      <c r="AA6" s="13">
        <f t="shared" si="11"/>
        <v>17.100000000000001</v>
      </c>
      <c r="AB6" s="14">
        <f t="shared" si="4"/>
        <v>21</v>
      </c>
      <c r="AC6" s="28">
        <f>IFERROR((AA6/'League Calculation'!J$7)*100, "")</f>
        <v>60.2112676056338</v>
      </c>
    </row>
    <row r="7" spans="1:29">
      <c r="A7" t="s">
        <v>83</v>
      </c>
      <c r="B7" s="8">
        <v>6</v>
      </c>
      <c r="C7" t="s">
        <v>160</v>
      </c>
      <c r="E7" s="18">
        <v>8</v>
      </c>
      <c r="F7" s="18">
        <v>0.5</v>
      </c>
      <c r="G7" s="13">
        <f t="shared" si="5"/>
        <v>8.5</v>
      </c>
      <c r="H7" s="14">
        <f t="shared" si="0"/>
        <v>11</v>
      </c>
      <c r="I7" s="28">
        <f>IFERROR((G7/'League Calculation'!B$7)*100, "")</f>
        <v>85</v>
      </c>
      <c r="J7" s="10">
        <v>7.2</v>
      </c>
      <c r="K7" s="10">
        <v>1</v>
      </c>
      <c r="L7" s="13">
        <f t="shared" si="6"/>
        <v>8.1999999999999993</v>
      </c>
      <c r="M7" s="14">
        <f t="shared" si="1"/>
        <v>4</v>
      </c>
      <c r="N7" s="28">
        <f>IFERROR((L7/'League Calculation'!H$7)*100, "")</f>
        <v>86.315789473684205</v>
      </c>
      <c r="O7" s="18">
        <v>0</v>
      </c>
      <c r="P7" s="18">
        <v>0</v>
      </c>
      <c r="Q7" s="13">
        <f t="shared" si="7"/>
        <v>0</v>
      </c>
      <c r="R7" s="14">
        <f t="shared" si="2"/>
        <v>10</v>
      </c>
      <c r="S7" s="28">
        <f>IFERROR((Q7/'League Calculation'!I$7)*100, "")</f>
        <v>0</v>
      </c>
      <c r="T7" s="10">
        <v>8.5</v>
      </c>
      <c r="U7" s="10">
        <v>1</v>
      </c>
      <c r="V7" s="13">
        <f t="shared" si="8"/>
        <v>9.5</v>
      </c>
      <c r="W7" s="14">
        <v>4</v>
      </c>
      <c r="X7" s="28">
        <f>IFERROR((V7/'League Calculation'!C$7)*100, "")</f>
        <v>87.962962962962948</v>
      </c>
      <c r="Y7" s="13">
        <f t="shared" si="9"/>
        <v>23.7</v>
      </c>
      <c r="Z7" s="13">
        <f t="shared" si="10"/>
        <v>2.5</v>
      </c>
      <c r="AA7" s="13">
        <f t="shared" si="11"/>
        <v>26.2</v>
      </c>
      <c r="AB7" s="14">
        <f t="shared" si="4"/>
        <v>8</v>
      </c>
      <c r="AC7" s="28">
        <f>IFERROR((AA7/'League Calculation'!J$7)*100, "")</f>
        <v>92.253521126760546</v>
      </c>
    </row>
    <row r="8" spans="1:29">
      <c r="A8" t="s">
        <v>68</v>
      </c>
      <c r="B8" s="8">
        <v>7</v>
      </c>
      <c r="C8" t="s">
        <v>161</v>
      </c>
      <c r="E8" s="18">
        <v>8.4</v>
      </c>
      <c r="F8" s="18">
        <v>0.5</v>
      </c>
      <c r="G8" s="13">
        <f t="shared" si="5"/>
        <v>8.9</v>
      </c>
      <c r="H8" s="14">
        <f t="shared" si="0"/>
        <v>10</v>
      </c>
      <c r="I8" s="28">
        <f>IFERROR((G8/'League Calculation'!B$7)*100, "")</f>
        <v>89</v>
      </c>
      <c r="J8" s="10">
        <v>7.1</v>
      </c>
      <c r="K8" s="10">
        <v>1</v>
      </c>
      <c r="L8" s="13">
        <f t="shared" si="6"/>
        <v>8.1</v>
      </c>
      <c r="M8" s="14">
        <f t="shared" si="1"/>
        <v>5</v>
      </c>
      <c r="N8" s="28">
        <f>IFERROR((L8/'League Calculation'!H$7)*100, "")</f>
        <v>85.263157894736835</v>
      </c>
      <c r="O8" s="18">
        <v>0</v>
      </c>
      <c r="P8" s="18">
        <v>0</v>
      </c>
      <c r="Q8" s="13">
        <f t="shared" si="7"/>
        <v>0</v>
      </c>
      <c r="R8" s="14">
        <f t="shared" si="2"/>
        <v>10</v>
      </c>
      <c r="S8" s="28">
        <f>IFERROR((Q8/'League Calculation'!I$7)*100, "")</f>
        <v>0</v>
      </c>
      <c r="T8" s="10">
        <v>8.5</v>
      </c>
      <c r="U8" s="10">
        <v>1</v>
      </c>
      <c r="V8" s="13">
        <f t="shared" si="8"/>
        <v>9.5</v>
      </c>
      <c r="W8" s="14">
        <v>4</v>
      </c>
      <c r="X8" s="28">
        <f>IFERROR((V8/'League Calculation'!C$7)*100, "")</f>
        <v>87.962962962962948</v>
      </c>
      <c r="Y8" s="13">
        <f t="shared" si="9"/>
        <v>24</v>
      </c>
      <c r="Z8" s="13">
        <f t="shared" si="10"/>
        <v>2.5</v>
      </c>
      <c r="AA8" s="13">
        <f t="shared" si="11"/>
        <v>26.5</v>
      </c>
      <c r="AB8" s="14">
        <f t="shared" si="4"/>
        <v>6</v>
      </c>
      <c r="AC8" s="28">
        <f>IFERROR((AA8/'League Calculation'!J$7)*100, "")</f>
        <v>93.309859154929569</v>
      </c>
    </row>
    <row r="9" spans="1:29">
      <c r="A9" t="s">
        <v>103</v>
      </c>
      <c r="B9" s="8">
        <v>8</v>
      </c>
      <c r="C9" t="s">
        <v>162</v>
      </c>
      <c r="E9" s="18">
        <v>0</v>
      </c>
      <c r="F9" s="18">
        <v>0</v>
      </c>
      <c r="G9" s="13">
        <f t="shared" si="5"/>
        <v>0</v>
      </c>
      <c r="H9" s="14">
        <f t="shared" si="0"/>
        <v>21</v>
      </c>
      <c r="I9" s="28">
        <f>IFERROR((G9/'League Calculation'!B$7)*100, "")</f>
        <v>0</v>
      </c>
      <c r="J9" s="10">
        <v>0</v>
      </c>
      <c r="K9" s="10">
        <v>0</v>
      </c>
      <c r="L9" s="13">
        <f t="shared" si="6"/>
        <v>0</v>
      </c>
      <c r="M9" s="14">
        <f t="shared" si="1"/>
        <v>15</v>
      </c>
      <c r="N9" s="28">
        <f>IFERROR((L9/'League Calculation'!H$7)*100, "")</f>
        <v>0</v>
      </c>
      <c r="O9" s="18">
        <v>0</v>
      </c>
      <c r="P9" s="18">
        <v>0</v>
      </c>
      <c r="Q9" s="13">
        <f t="shared" si="7"/>
        <v>0</v>
      </c>
      <c r="R9" s="14">
        <f t="shared" si="2"/>
        <v>10</v>
      </c>
      <c r="S9" s="28">
        <f>IFERROR((Q9/'League Calculation'!I$7)*100, "")</f>
        <v>0</v>
      </c>
      <c r="T9" s="10">
        <v>0</v>
      </c>
      <c r="U9" s="10">
        <v>0</v>
      </c>
      <c r="V9" s="13">
        <f t="shared" si="8"/>
        <v>0</v>
      </c>
      <c r="W9" s="14">
        <f t="shared" si="3"/>
        <v>20</v>
      </c>
      <c r="X9" s="28">
        <f>IFERROR((V9/'League Calculation'!C$7)*100, "")</f>
        <v>0</v>
      </c>
      <c r="Y9" s="13">
        <f t="shared" si="9"/>
        <v>0</v>
      </c>
      <c r="Z9" s="13">
        <f t="shared" si="10"/>
        <v>0</v>
      </c>
      <c r="AA9" s="13">
        <f t="shared" si="11"/>
        <v>0</v>
      </c>
      <c r="AB9" s="14">
        <f t="shared" si="4"/>
        <v>22</v>
      </c>
      <c r="AC9" s="28">
        <f>IFERROR((AA9/'League Calculation'!J$7)*100, "")</f>
        <v>0</v>
      </c>
    </row>
    <row r="10" spans="1:29">
      <c r="A10" t="s">
        <v>85</v>
      </c>
      <c r="B10" s="8">
        <v>9</v>
      </c>
      <c r="C10" t="s">
        <v>163</v>
      </c>
      <c r="E10" s="18">
        <v>8.6</v>
      </c>
      <c r="F10" s="18">
        <v>0.5</v>
      </c>
      <c r="G10" s="13">
        <f t="shared" si="5"/>
        <v>9.1</v>
      </c>
      <c r="H10" s="14">
        <f t="shared" si="0"/>
        <v>5</v>
      </c>
      <c r="I10" s="28">
        <f>IFERROR((G10/'League Calculation'!B$7)*100, "")</f>
        <v>90.999999999999986</v>
      </c>
      <c r="J10" s="10">
        <v>7.9</v>
      </c>
      <c r="K10" s="10">
        <v>1</v>
      </c>
      <c r="L10" s="13">
        <f t="shared" si="6"/>
        <v>8.9</v>
      </c>
      <c r="M10" s="14">
        <f t="shared" si="1"/>
        <v>3</v>
      </c>
      <c r="N10" s="28">
        <f>IFERROR((L10/'League Calculation'!H$7)*100, "")</f>
        <v>93.684210526315795</v>
      </c>
      <c r="O10" s="18">
        <v>0</v>
      </c>
      <c r="P10" s="18">
        <v>0</v>
      </c>
      <c r="Q10" s="13">
        <f t="shared" si="7"/>
        <v>0</v>
      </c>
      <c r="R10" s="14">
        <f t="shared" si="2"/>
        <v>10</v>
      </c>
      <c r="S10" s="28">
        <f>IFERROR((Q10/'League Calculation'!I$7)*100, "")</f>
        <v>0</v>
      </c>
      <c r="T10" s="10">
        <v>8.6</v>
      </c>
      <c r="U10" s="10">
        <v>1</v>
      </c>
      <c r="V10" s="13">
        <f t="shared" si="8"/>
        <v>9.6</v>
      </c>
      <c r="W10" s="14">
        <f t="shared" si="3"/>
        <v>2</v>
      </c>
      <c r="X10" s="28">
        <f>IFERROR((V10/'League Calculation'!C$7)*100, "")</f>
        <v>88.888888888888886</v>
      </c>
      <c r="Y10" s="13">
        <f t="shared" si="9"/>
        <v>25.1</v>
      </c>
      <c r="Z10" s="13">
        <f t="shared" si="10"/>
        <v>2.5</v>
      </c>
      <c r="AA10" s="13">
        <f t="shared" si="11"/>
        <v>27.6</v>
      </c>
      <c r="AB10" s="14">
        <f t="shared" si="4"/>
        <v>4</v>
      </c>
      <c r="AC10" s="28">
        <f>IFERROR((AA10/'League Calculation'!J$7)*100, "")</f>
        <v>97.183098591549282</v>
      </c>
    </row>
    <row r="11" spans="1:29">
      <c r="A11" t="s">
        <v>103</v>
      </c>
      <c r="B11" s="8">
        <v>10</v>
      </c>
      <c r="C11" t="s">
        <v>164</v>
      </c>
      <c r="E11" s="18">
        <v>7.8</v>
      </c>
      <c r="F11" s="18">
        <v>0.5</v>
      </c>
      <c r="G11" s="13">
        <f t="shared" si="5"/>
        <v>8.3000000000000007</v>
      </c>
      <c r="H11" s="14">
        <f t="shared" si="0"/>
        <v>13</v>
      </c>
      <c r="I11" s="28">
        <f>IFERROR((G11/'League Calculation'!B$7)*100, "")</f>
        <v>83</v>
      </c>
      <c r="J11" s="10">
        <v>7.1</v>
      </c>
      <c r="K11" s="10">
        <v>1</v>
      </c>
      <c r="L11" s="13">
        <f t="shared" si="6"/>
        <v>8.1</v>
      </c>
      <c r="M11" s="14">
        <f t="shared" si="1"/>
        <v>5</v>
      </c>
      <c r="N11" s="28">
        <f>IFERROR((L11/'League Calculation'!H$7)*100, "")</f>
        <v>85.263157894736835</v>
      </c>
      <c r="O11" s="18">
        <v>0</v>
      </c>
      <c r="P11" s="18">
        <v>0</v>
      </c>
      <c r="Q11" s="13">
        <f t="shared" si="7"/>
        <v>0</v>
      </c>
      <c r="R11" s="14">
        <f t="shared" si="2"/>
        <v>10</v>
      </c>
      <c r="S11" s="28">
        <f>IFERROR((Q11/'League Calculation'!I$7)*100, "")</f>
        <v>0</v>
      </c>
      <c r="T11" s="10">
        <v>7.8</v>
      </c>
      <c r="U11" s="10">
        <v>0</v>
      </c>
      <c r="V11" s="13">
        <f t="shared" si="8"/>
        <v>7.8</v>
      </c>
      <c r="W11" s="14">
        <f t="shared" si="3"/>
        <v>18</v>
      </c>
      <c r="X11" s="28">
        <f>IFERROR((V11/'League Calculation'!C$7)*100, "")</f>
        <v>72.222222222222214</v>
      </c>
      <c r="Y11" s="13">
        <f t="shared" si="9"/>
        <v>22.7</v>
      </c>
      <c r="Z11" s="13">
        <f t="shared" si="10"/>
        <v>1.5</v>
      </c>
      <c r="AA11" s="13">
        <f t="shared" si="11"/>
        <v>24.2</v>
      </c>
      <c r="AB11" s="14">
        <f t="shared" si="4"/>
        <v>11</v>
      </c>
      <c r="AC11" s="28">
        <f>IFERROR((AA11/'League Calculation'!J$7)*100, "")</f>
        <v>85.211267605633793</v>
      </c>
    </row>
    <row r="12" spans="1:29" s="20" customFormat="1">
      <c r="A12" s="23" t="s">
        <v>67</v>
      </c>
      <c r="B12" s="24">
        <v>11</v>
      </c>
      <c r="C12" s="23" t="s">
        <v>165</v>
      </c>
      <c r="D12" s="24"/>
      <c r="E12" s="25">
        <v>8.6</v>
      </c>
      <c r="F12" s="25">
        <v>0.5</v>
      </c>
      <c r="G12" s="26">
        <f t="shared" si="5"/>
        <v>9.1</v>
      </c>
      <c r="H12" s="27">
        <f t="shared" si="0"/>
        <v>5</v>
      </c>
      <c r="I12" s="34">
        <f>IFERROR((G12/'League Calculation'!B$7)*100, "")</f>
        <v>90.999999999999986</v>
      </c>
      <c r="J12" s="25">
        <v>7.1</v>
      </c>
      <c r="K12" s="25">
        <v>1</v>
      </c>
      <c r="L12" s="26">
        <f t="shared" si="6"/>
        <v>8.1</v>
      </c>
      <c r="M12" s="27">
        <f t="shared" si="1"/>
        <v>5</v>
      </c>
      <c r="N12" s="34">
        <f>IFERROR((L12/'League Calculation'!H$7)*100, "")</f>
        <v>85.263157894736835</v>
      </c>
      <c r="O12" s="25">
        <v>0</v>
      </c>
      <c r="P12" s="25">
        <v>0</v>
      </c>
      <c r="Q12" s="26">
        <f t="shared" si="7"/>
        <v>0</v>
      </c>
      <c r="R12" s="27">
        <f t="shared" si="2"/>
        <v>10</v>
      </c>
      <c r="S12" s="34">
        <f>IFERROR((Q12/'League Calculation'!I$7)*100, "")</f>
        <v>0</v>
      </c>
      <c r="T12" s="25">
        <v>8.8000000000000007</v>
      </c>
      <c r="U12" s="25">
        <v>2</v>
      </c>
      <c r="V12" s="26">
        <f t="shared" si="8"/>
        <v>10.8</v>
      </c>
      <c r="W12" s="27">
        <f t="shared" si="3"/>
        <v>1</v>
      </c>
      <c r="X12" s="34">
        <f>IFERROR((V12/'League Calculation'!C$7)*100, "")</f>
        <v>100</v>
      </c>
      <c r="Y12" s="26">
        <f t="shared" si="9"/>
        <v>24.5</v>
      </c>
      <c r="Z12" s="26">
        <f t="shared" si="10"/>
        <v>3.5</v>
      </c>
      <c r="AA12" s="26">
        <f t="shared" si="11"/>
        <v>28</v>
      </c>
      <c r="AB12" s="27">
        <f t="shared" si="4"/>
        <v>3</v>
      </c>
      <c r="AC12" s="34">
        <f>IFERROR((AA12/'League Calculation'!J$7)*100, "")</f>
        <v>98.591549295774641</v>
      </c>
    </row>
    <row r="13" spans="1:29" s="20" customFormat="1">
      <c r="A13" s="23" t="s">
        <v>104</v>
      </c>
      <c r="B13" s="24">
        <v>12</v>
      </c>
      <c r="C13" s="23" t="s">
        <v>166</v>
      </c>
      <c r="D13" s="24"/>
      <c r="E13" s="25">
        <v>9</v>
      </c>
      <c r="F13" s="25">
        <v>1</v>
      </c>
      <c r="G13" s="26">
        <f t="shared" si="5"/>
        <v>10</v>
      </c>
      <c r="H13" s="27">
        <f t="shared" si="0"/>
        <v>1</v>
      </c>
      <c r="I13" s="34">
        <f>IFERROR((G13/'League Calculation'!B$7)*100, "")</f>
        <v>100</v>
      </c>
      <c r="J13" s="25">
        <v>8.1</v>
      </c>
      <c r="K13" s="25">
        <v>1</v>
      </c>
      <c r="L13" s="26">
        <f t="shared" si="6"/>
        <v>9.1</v>
      </c>
      <c r="M13" s="27">
        <f t="shared" si="1"/>
        <v>2</v>
      </c>
      <c r="N13" s="34">
        <f>IFERROR((L13/'League Calculation'!H$7)*100, "")</f>
        <v>95.78947368421052</v>
      </c>
      <c r="O13" s="25">
        <v>0</v>
      </c>
      <c r="P13" s="25">
        <v>0</v>
      </c>
      <c r="Q13" s="26">
        <f t="shared" si="7"/>
        <v>0</v>
      </c>
      <c r="R13" s="27">
        <f t="shared" si="2"/>
        <v>10</v>
      </c>
      <c r="S13" s="34">
        <f>IFERROR((Q13/'League Calculation'!I$7)*100, "")</f>
        <v>0</v>
      </c>
      <c r="T13" s="25">
        <v>9.3000000000000007</v>
      </c>
      <c r="U13" s="25">
        <v>0</v>
      </c>
      <c r="V13" s="26">
        <f t="shared" si="8"/>
        <v>9.3000000000000007</v>
      </c>
      <c r="W13" s="27">
        <f t="shared" si="3"/>
        <v>6</v>
      </c>
      <c r="X13" s="34">
        <f>IFERROR((V13/'League Calculation'!C$7)*100, "")</f>
        <v>86.111111111111114</v>
      </c>
      <c r="Y13" s="26">
        <f t="shared" si="9"/>
        <v>26.400000000000002</v>
      </c>
      <c r="Z13" s="26">
        <f t="shared" si="10"/>
        <v>2</v>
      </c>
      <c r="AA13" s="26">
        <f t="shared" si="11"/>
        <v>28.400000000000002</v>
      </c>
      <c r="AB13" s="27">
        <f t="shared" si="4"/>
        <v>1</v>
      </c>
      <c r="AC13" s="34">
        <f>IFERROR((AA13/'League Calculation'!J$7)*100, "")</f>
        <v>100</v>
      </c>
    </row>
    <row r="14" spans="1:29" s="20" customFormat="1">
      <c r="A14" s="23" t="s">
        <v>104</v>
      </c>
      <c r="B14" s="24">
        <v>13</v>
      </c>
      <c r="C14" s="23" t="s">
        <v>167</v>
      </c>
      <c r="D14" s="24"/>
      <c r="E14" s="25">
        <v>8.4</v>
      </c>
      <c r="F14" s="25">
        <v>1</v>
      </c>
      <c r="G14" s="26">
        <f t="shared" si="5"/>
        <v>9.4</v>
      </c>
      <c r="H14" s="27">
        <f t="shared" si="0"/>
        <v>3</v>
      </c>
      <c r="I14" s="34">
        <f>IFERROR((G14/'League Calculation'!B$7)*100, "")</f>
        <v>94</v>
      </c>
      <c r="J14" s="25">
        <v>8.5</v>
      </c>
      <c r="K14" s="25">
        <v>1</v>
      </c>
      <c r="L14" s="26">
        <f t="shared" si="6"/>
        <v>9.5</v>
      </c>
      <c r="M14" s="27">
        <f t="shared" si="1"/>
        <v>1</v>
      </c>
      <c r="N14" s="34">
        <f>IFERROR((L14/'League Calculation'!H$7)*100, "")</f>
        <v>100</v>
      </c>
      <c r="O14" s="25">
        <v>0</v>
      </c>
      <c r="P14" s="25">
        <v>0</v>
      </c>
      <c r="Q14" s="26">
        <f t="shared" si="7"/>
        <v>0</v>
      </c>
      <c r="R14" s="27">
        <f t="shared" si="2"/>
        <v>10</v>
      </c>
      <c r="S14" s="34">
        <f>IFERROR((Q14/'League Calculation'!I$7)*100, "")</f>
        <v>0</v>
      </c>
      <c r="T14" s="25">
        <v>9.5</v>
      </c>
      <c r="U14" s="25">
        <v>0</v>
      </c>
      <c r="V14" s="26">
        <f t="shared" si="8"/>
        <v>9.5</v>
      </c>
      <c r="W14" s="27">
        <f t="shared" si="3"/>
        <v>3</v>
      </c>
      <c r="X14" s="34">
        <f>IFERROR((V14/'League Calculation'!C$7)*100, "")</f>
        <v>87.962962962962948</v>
      </c>
      <c r="Y14" s="26">
        <f t="shared" si="9"/>
        <v>26.4</v>
      </c>
      <c r="Z14" s="26">
        <f t="shared" si="10"/>
        <v>2</v>
      </c>
      <c r="AA14" s="26">
        <f t="shared" si="11"/>
        <v>28.4</v>
      </c>
      <c r="AB14" s="27">
        <v>1</v>
      </c>
      <c r="AC14" s="34">
        <f>IFERROR((AA14/'League Calculation'!J$7)*100, "")</f>
        <v>99.999999999999986</v>
      </c>
    </row>
    <row r="15" spans="1:29">
      <c r="A15" t="s">
        <v>67</v>
      </c>
      <c r="B15" s="8">
        <v>14</v>
      </c>
      <c r="C15" t="s">
        <v>168</v>
      </c>
      <c r="E15" s="18">
        <v>7.1</v>
      </c>
      <c r="F15" s="18">
        <v>0</v>
      </c>
      <c r="G15" s="13">
        <f t="shared" si="5"/>
        <v>7.1</v>
      </c>
      <c r="H15" s="14">
        <f t="shared" si="0"/>
        <v>19</v>
      </c>
      <c r="I15" s="28">
        <f>IFERROR((G15/'League Calculation'!B$7)*100, "")</f>
        <v>71</v>
      </c>
      <c r="J15" s="10">
        <v>6.2</v>
      </c>
      <c r="K15" s="10">
        <v>0</v>
      </c>
      <c r="L15" s="13">
        <f t="shared" si="6"/>
        <v>6.2</v>
      </c>
      <c r="M15" s="14">
        <f t="shared" si="1"/>
        <v>13</v>
      </c>
      <c r="N15" s="28">
        <f>IFERROR((L15/'League Calculation'!H$7)*100, "")</f>
        <v>65.26315789473685</v>
      </c>
      <c r="O15" s="18">
        <v>7.8</v>
      </c>
      <c r="P15" s="18">
        <v>0.5</v>
      </c>
      <c r="Q15" s="13">
        <f t="shared" ref="Q15:Q24" si="12">O15+P15</f>
        <v>8.3000000000000007</v>
      </c>
      <c r="R15" s="14">
        <f t="shared" si="2"/>
        <v>5</v>
      </c>
      <c r="S15" s="28">
        <f>IFERROR((Q15/'League Calculation'!I$7)*100, "")</f>
        <v>86.458333333333343</v>
      </c>
      <c r="T15" s="10">
        <v>0</v>
      </c>
      <c r="U15" s="10">
        <v>0</v>
      </c>
      <c r="V15" s="13">
        <f t="shared" ref="V15:V24" si="13">T15+U15</f>
        <v>0</v>
      </c>
      <c r="W15" s="14">
        <f t="shared" si="3"/>
        <v>20</v>
      </c>
      <c r="X15" s="28">
        <f>IFERROR((V15/'League Calculation'!C$7)*100, "")</f>
        <v>0</v>
      </c>
      <c r="Y15" s="13">
        <f t="shared" ref="Y15:Y24" si="14">E15+J15+O15+T15</f>
        <v>21.1</v>
      </c>
      <c r="Z15" s="13">
        <f t="shared" ref="Z15:Z24" si="15">F15+K15+P15+U15</f>
        <v>0.5</v>
      </c>
      <c r="AA15" s="13">
        <f t="shared" si="11"/>
        <v>21.6</v>
      </c>
      <c r="AB15" s="14">
        <f t="shared" si="4"/>
        <v>18</v>
      </c>
      <c r="AC15" s="28">
        <f>IFERROR((AA15/'League Calculation'!J$7)*100, "")</f>
        <v>76.056338028169009</v>
      </c>
    </row>
    <row r="16" spans="1:29">
      <c r="A16" t="s">
        <v>103</v>
      </c>
      <c r="B16" s="8">
        <v>15</v>
      </c>
      <c r="C16" t="s">
        <v>169</v>
      </c>
      <c r="E16" s="18">
        <v>6.7</v>
      </c>
      <c r="F16" s="18">
        <v>0</v>
      </c>
      <c r="G16" s="13">
        <f t="shared" si="5"/>
        <v>6.7</v>
      </c>
      <c r="H16" s="14">
        <f t="shared" si="0"/>
        <v>20</v>
      </c>
      <c r="I16" s="28">
        <f>IFERROR((G16/'League Calculation'!B$7)*100, "")</f>
        <v>67</v>
      </c>
      <c r="J16" s="10">
        <v>0</v>
      </c>
      <c r="K16" s="10">
        <v>0</v>
      </c>
      <c r="L16" s="13">
        <f t="shared" si="6"/>
        <v>0</v>
      </c>
      <c r="M16" s="14">
        <f t="shared" si="1"/>
        <v>15</v>
      </c>
      <c r="N16" s="28">
        <f>IFERROR((L16/'League Calculation'!H$7)*100, "")</f>
        <v>0</v>
      </c>
      <c r="O16" s="18">
        <v>4.4000000000000004</v>
      </c>
      <c r="P16" s="18">
        <v>0</v>
      </c>
      <c r="Q16" s="13">
        <f t="shared" si="12"/>
        <v>4.4000000000000004</v>
      </c>
      <c r="R16" s="14">
        <f t="shared" si="2"/>
        <v>9</v>
      </c>
      <c r="S16" s="28">
        <f>IFERROR((Q16/'League Calculation'!I$7)*100, "")</f>
        <v>45.833333333333336</v>
      </c>
      <c r="T16" s="10">
        <v>8.5</v>
      </c>
      <c r="U16" s="10">
        <v>0</v>
      </c>
      <c r="V16" s="13">
        <f t="shared" si="13"/>
        <v>8.5</v>
      </c>
      <c r="W16" s="14">
        <f t="shared" si="3"/>
        <v>8</v>
      </c>
      <c r="X16" s="28">
        <f>IFERROR((V16/'League Calculation'!C$7)*100, "")</f>
        <v>78.703703703703695</v>
      </c>
      <c r="Y16" s="13">
        <f t="shared" si="14"/>
        <v>19.600000000000001</v>
      </c>
      <c r="Z16" s="13">
        <f t="shared" si="15"/>
        <v>0</v>
      </c>
      <c r="AA16" s="13">
        <f t="shared" si="11"/>
        <v>19.600000000000001</v>
      </c>
      <c r="AB16" s="14">
        <f t="shared" si="4"/>
        <v>20</v>
      </c>
      <c r="AC16" s="28">
        <f>IFERROR((AA16/'League Calculation'!J$7)*100, "")</f>
        <v>69.014084507042256</v>
      </c>
    </row>
    <row r="17" spans="1:29">
      <c r="A17" t="s">
        <v>69</v>
      </c>
      <c r="B17" s="8">
        <v>16</v>
      </c>
      <c r="C17" t="s">
        <v>170</v>
      </c>
      <c r="E17" s="18">
        <v>0</v>
      </c>
      <c r="F17" s="18">
        <v>0</v>
      </c>
      <c r="G17" s="13">
        <f t="shared" si="5"/>
        <v>0</v>
      </c>
      <c r="H17" s="14">
        <f t="shared" si="0"/>
        <v>21</v>
      </c>
      <c r="I17" s="28">
        <f>IFERROR((G17/'League Calculation'!B$7)*100, "")</f>
        <v>0</v>
      </c>
      <c r="J17" s="10">
        <v>0</v>
      </c>
      <c r="K17" s="10">
        <v>0</v>
      </c>
      <c r="L17" s="13">
        <f t="shared" si="6"/>
        <v>0</v>
      </c>
      <c r="M17" s="14">
        <f t="shared" si="1"/>
        <v>15</v>
      </c>
      <c r="N17" s="28">
        <f>IFERROR((L17/'League Calculation'!H$7)*100, "")</f>
        <v>0</v>
      </c>
      <c r="O17" s="18">
        <v>0</v>
      </c>
      <c r="P17" s="18">
        <v>0</v>
      </c>
      <c r="Q17" s="13">
        <f t="shared" si="12"/>
        <v>0</v>
      </c>
      <c r="R17" s="14">
        <f t="shared" si="2"/>
        <v>10</v>
      </c>
      <c r="S17" s="28">
        <f>IFERROR((Q17/'League Calculation'!I$7)*100, "")</f>
        <v>0</v>
      </c>
      <c r="T17" s="10">
        <v>0</v>
      </c>
      <c r="U17" s="10">
        <v>0</v>
      </c>
      <c r="V17" s="13">
        <f t="shared" si="13"/>
        <v>0</v>
      </c>
      <c r="W17" s="14">
        <f t="shared" si="3"/>
        <v>20</v>
      </c>
      <c r="X17" s="28">
        <f>IFERROR((V17/'League Calculation'!C$7)*100, "")</f>
        <v>0</v>
      </c>
      <c r="Y17" s="13">
        <f t="shared" si="14"/>
        <v>0</v>
      </c>
      <c r="Z17" s="13">
        <f t="shared" si="15"/>
        <v>0</v>
      </c>
      <c r="AA17" s="13">
        <f t="shared" si="11"/>
        <v>0</v>
      </c>
      <c r="AB17" s="14">
        <f t="shared" si="4"/>
        <v>22</v>
      </c>
      <c r="AC17" s="28">
        <f>IFERROR((AA17/'League Calculation'!J$7)*100, "")</f>
        <v>0</v>
      </c>
    </row>
    <row r="18" spans="1:29">
      <c r="A18" s="16" t="s">
        <v>69</v>
      </c>
      <c r="B18" s="8">
        <v>17</v>
      </c>
      <c r="C18" s="16" t="s">
        <v>171</v>
      </c>
      <c r="E18" s="18">
        <v>7.8</v>
      </c>
      <c r="F18" s="18">
        <v>0</v>
      </c>
      <c r="G18" s="13">
        <f t="shared" si="5"/>
        <v>7.8</v>
      </c>
      <c r="H18" s="14">
        <f t="shared" si="0"/>
        <v>16</v>
      </c>
      <c r="I18" s="28">
        <f>IFERROR((G18/'League Calculation'!B$7)*100, "")</f>
        <v>78</v>
      </c>
      <c r="J18" s="10">
        <v>0</v>
      </c>
      <c r="K18" s="10">
        <v>0</v>
      </c>
      <c r="L18" s="13">
        <f t="shared" si="6"/>
        <v>0</v>
      </c>
      <c r="M18" s="14">
        <f t="shared" si="1"/>
        <v>15</v>
      </c>
      <c r="N18" s="28">
        <f>IFERROR((L18/'League Calculation'!H$7)*100, "")</f>
        <v>0</v>
      </c>
      <c r="O18" s="18">
        <v>7.2</v>
      </c>
      <c r="P18" s="18">
        <v>1</v>
      </c>
      <c r="Q18" s="13">
        <f t="shared" si="12"/>
        <v>8.1999999999999993</v>
      </c>
      <c r="R18" s="14">
        <f t="shared" si="2"/>
        <v>6</v>
      </c>
      <c r="S18" s="28">
        <f>IFERROR((Q18/'League Calculation'!I$7)*100, "")</f>
        <v>85.416666666666657</v>
      </c>
      <c r="T18" s="10">
        <v>8.1999999999999993</v>
      </c>
      <c r="U18" s="10">
        <v>0</v>
      </c>
      <c r="V18" s="13">
        <f t="shared" si="13"/>
        <v>8.1999999999999993</v>
      </c>
      <c r="W18" s="14">
        <f t="shared" si="3"/>
        <v>11</v>
      </c>
      <c r="X18" s="28">
        <f>IFERROR((V18/'League Calculation'!C$7)*100, "")</f>
        <v>75.925925925925924</v>
      </c>
      <c r="Y18" s="13">
        <f t="shared" si="14"/>
        <v>23.2</v>
      </c>
      <c r="Z18" s="13">
        <f t="shared" si="15"/>
        <v>1</v>
      </c>
      <c r="AA18" s="13">
        <f t="shared" si="11"/>
        <v>24.2</v>
      </c>
      <c r="AB18" s="14">
        <f t="shared" si="4"/>
        <v>11</v>
      </c>
      <c r="AC18" s="28">
        <f>IFERROR((AA18/'League Calculation'!J$7)*100, "")</f>
        <v>85.211267605633793</v>
      </c>
    </row>
    <row r="19" spans="1:29">
      <c r="A19" t="s">
        <v>83</v>
      </c>
      <c r="B19" s="8">
        <v>18</v>
      </c>
      <c r="C19" t="s">
        <v>172</v>
      </c>
      <c r="E19" s="18">
        <v>8.5</v>
      </c>
      <c r="F19" s="18">
        <v>0.5</v>
      </c>
      <c r="G19" s="13">
        <f t="shared" si="5"/>
        <v>9</v>
      </c>
      <c r="H19" s="14">
        <f t="shared" si="0"/>
        <v>9</v>
      </c>
      <c r="I19" s="28">
        <f>IFERROR((G19/'League Calculation'!B$7)*100, "")</f>
        <v>90</v>
      </c>
      <c r="J19" s="10">
        <v>0</v>
      </c>
      <c r="K19" s="10">
        <v>0</v>
      </c>
      <c r="L19" s="13">
        <f t="shared" si="6"/>
        <v>0</v>
      </c>
      <c r="M19" s="14">
        <f t="shared" si="1"/>
        <v>15</v>
      </c>
      <c r="N19" s="28">
        <f>IFERROR((L19/'League Calculation'!H$7)*100, "")</f>
        <v>0</v>
      </c>
      <c r="O19" s="18">
        <v>8</v>
      </c>
      <c r="P19" s="18">
        <v>1</v>
      </c>
      <c r="Q19" s="13">
        <f t="shared" si="12"/>
        <v>9</v>
      </c>
      <c r="R19" s="14">
        <f t="shared" si="2"/>
        <v>2</v>
      </c>
      <c r="S19" s="28">
        <f>IFERROR((Q19/'League Calculation'!I$7)*100, "")</f>
        <v>93.75</v>
      </c>
      <c r="T19" s="10">
        <v>7.9</v>
      </c>
      <c r="U19" s="10">
        <v>0.5</v>
      </c>
      <c r="V19" s="13">
        <f t="shared" si="13"/>
        <v>8.4</v>
      </c>
      <c r="W19" s="14">
        <f t="shared" si="3"/>
        <v>9</v>
      </c>
      <c r="X19" s="28">
        <f>IFERROR((V19/'League Calculation'!C$7)*100, "")</f>
        <v>77.777777777777786</v>
      </c>
      <c r="Y19" s="13">
        <f t="shared" si="14"/>
        <v>24.4</v>
      </c>
      <c r="Z19" s="13">
        <f t="shared" si="15"/>
        <v>2</v>
      </c>
      <c r="AA19" s="13">
        <f t="shared" si="11"/>
        <v>26.4</v>
      </c>
      <c r="AB19" s="14">
        <f t="shared" si="4"/>
        <v>7</v>
      </c>
      <c r="AC19" s="28">
        <f>IFERROR((AA19/'League Calculation'!J$7)*100, "")</f>
        <v>92.957746478873233</v>
      </c>
    </row>
    <row r="20" spans="1:29">
      <c r="A20" t="s">
        <v>83</v>
      </c>
      <c r="B20" s="8">
        <v>19</v>
      </c>
      <c r="C20" t="s">
        <v>173</v>
      </c>
      <c r="E20" s="18">
        <v>7.6</v>
      </c>
      <c r="F20" s="18">
        <v>0</v>
      </c>
      <c r="G20" s="13">
        <f t="shared" si="5"/>
        <v>7.6</v>
      </c>
      <c r="H20" s="14">
        <f t="shared" si="0"/>
        <v>17</v>
      </c>
      <c r="I20" s="28">
        <f>IFERROR((G20/'League Calculation'!B$7)*100, "")</f>
        <v>76</v>
      </c>
      <c r="J20" s="10">
        <v>0</v>
      </c>
      <c r="K20" s="10">
        <v>0</v>
      </c>
      <c r="L20" s="13">
        <f t="shared" si="6"/>
        <v>0</v>
      </c>
      <c r="M20" s="14">
        <f t="shared" si="1"/>
        <v>15</v>
      </c>
      <c r="N20" s="28">
        <f>IFERROR((L20/'League Calculation'!H$7)*100, "")</f>
        <v>0</v>
      </c>
      <c r="O20" s="18">
        <v>6.3</v>
      </c>
      <c r="P20" s="18">
        <v>0.5</v>
      </c>
      <c r="Q20" s="13">
        <f t="shared" si="12"/>
        <v>6.8</v>
      </c>
      <c r="R20" s="14">
        <f t="shared" si="2"/>
        <v>7</v>
      </c>
      <c r="S20" s="28">
        <f>IFERROR((Q20/'League Calculation'!I$7)*100, "")</f>
        <v>70.833333333333343</v>
      </c>
      <c r="T20" s="10">
        <v>8</v>
      </c>
      <c r="U20" s="10">
        <v>0</v>
      </c>
      <c r="V20" s="13">
        <f t="shared" si="13"/>
        <v>8</v>
      </c>
      <c r="W20" s="14">
        <f t="shared" si="3"/>
        <v>13</v>
      </c>
      <c r="X20" s="28">
        <f>IFERROR((V20/'League Calculation'!C$7)*100, "")</f>
        <v>74.074074074074076</v>
      </c>
      <c r="Y20" s="13">
        <f t="shared" si="14"/>
        <v>21.9</v>
      </c>
      <c r="Z20" s="13">
        <f t="shared" si="15"/>
        <v>0.5</v>
      </c>
      <c r="AA20" s="13">
        <f t="shared" si="11"/>
        <v>22.4</v>
      </c>
      <c r="AB20" s="14">
        <f t="shared" si="4"/>
        <v>17</v>
      </c>
      <c r="AC20" s="28">
        <f>IFERROR((AA20/'League Calculation'!J$7)*100, "")</f>
        <v>78.873239436619698</v>
      </c>
    </row>
    <row r="21" spans="1:29">
      <c r="A21" t="s">
        <v>83</v>
      </c>
      <c r="B21" s="8">
        <v>20</v>
      </c>
      <c r="C21" t="s">
        <v>174</v>
      </c>
      <c r="E21" s="18">
        <v>7.2</v>
      </c>
      <c r="F21" s="18">
        <v>0</v>
      </c>
      <c r="G21" s="13">
        <f t="shared" si="5"/>
        <v>7.2</v>
      </c>
      <c r="H21" s="14">
        <f t="shared" si="0"/>
        <v>18</v>
      </c>
      <c r="I21" s="28">
        <f>IFERROR((G21/'League Calculation'!B$7)*100, "")</f>
        <v>72</v>
      </c>
      <c r="J21" s="10">
        <v>0</v>
      </c>
      <c r="K21" s="10">
        <v>0</v>
      </c>
      <c r="L21" s="13">
        <f t="shared" si="6"/>
        <v>0</v>
      </c>
      <c r="M21" s="14">
        <f t="shared" si="1"/>
        <v>15</v>
      </c>
      <c r="N21" s="28">
        <f>IFERROR((L21/'League Calculation'!H$7)*100, "")</f>
        <v>0</v>
      </c>
      <c r="O21" s="18">
        <v>6.2</v>
      </c>
      <c r="P21" s="18">
        <v>0</v>
      </c>
      <c r="Q21" s="13">
        <f t="shared" si="12"/>
        <v>6.2</v>
      </c>
      <c r="R21" s="14">
        <f t="shared" si="2"/>
        <v>8</v>
      </c>
      <c r="S21" s="28">
        <f>IFERROR((Q21/'League Calculation'!I$7)*100, "")</f>
        <v>64.583333333333343</v>
      </c>
      <c r="T21" s="10">
        <v>8</v>
      </c>
      <c r="U21" s="10">
        <v>0</v>
      </c>
      <c r="V21" s="13">
        <f t="shared" si="13"/>
        <v>8</v>
      </c>
      <c r="W21" s="14">
        <f t="shared" si="3"/>
        <v>13</v>
      </c>
      <c r="X21" s="28">
        <f>IFERROR((V21/'League Calculation'!C$7)*100, "")</f>
        <v>74.074074074074076</v>
      </c>
      <c r="Y21" s="13">
        <f t="shared" si="14"/>
        <v>21.4</v>
      </c>
      <c r="Z21" s="13">
        <f t="shared" si="15"/>
        <v>0</v>
      </c>
      <c r="AA21" s="13">
        <f t="shared" si="11"/>
        <v>21.4</v>
      </c>
      <c r="AB21" s="14">
        <f t="shared" si="4"/>
        <v>19</v>
      </c>
      <c r="AC21" s="28">
        <f>IFERROR((AA21/'League Calculation'!J$7)*100, "")</f>
        <v>75.352112676056322</v>
      </c>
    </row>
    <row r="22" spans="1:29">
      <c r="A22" t="s">
        <v>70</v>
      </c>
      <c r="B22" s="8">
        <v>21</v>
      </c>
      <c r="C22" t="s">
        <v>175</v>
      </c>
      <c r="E22" s="18">
        <v>0</v>
      </c>
      <c r="F22" s="18">
        <v>0</v>
      </c>
      <c r="G22" s="13">
        <f t="shared" si="5"/>
        <v>0</v>
      </c>
      <c r="H22" s="14">
        <f t="shared" si="0"/>
        <v>21</v>
      </c>
      <c r="I22" s="28">
        <f>IFERROR((G22/'League Calculation'!B$7)*100, "")</f>
        <v>0</v>
      </c>
      <c r="J22" s="10">
        <v>6.6</v>
      </c>
      <c r="K22" s="10">
        <v>0.5</v>
      </c>
      <c r="L22" s="13">
        <f t="shared" si="6"/>
        <v>7.1</v>
      </c>
      <c r="M22" s="14">
        <f t="shared" si="1"/>
        <v>9</v>
      </c>
      <c r="N22" s="28">
        <f>IFERROR((L22/'League Calculation'!H$7)*100, "")</f>
        <v>74.73684210526315</v>
      </c>
      <c r="O22" s="18">
        <v>8.1</v>
      </c>
      <c r="P22" s="18">
        <v>0.5</v>
      </c>
      <c r="Q22" s="13">
        <f t="shared" si="12"/>
        <v>8.6</v>
      </c>
      <c r="R22" s="14">
        <f t="shared" si="2"/>
        <v>3</v>
      </c>
      <c r="S22" s="28">
        <f>IFERROR((Q22/'League Calculation'!I$7)*100, "")</f>
        <v>89.583333333333343</v>
      </c>
      <c r="T22" s="10">
        <v>8</v>
      </c>
      <c r="U22" s="10">
        <v>0</v>
      </c>
      <c r="V22" s="13">
        <f t="shared" si="13"/>
        <v>8</v>
      </c>
      <c r="W22" s="14">
        <f t="shared" si="3"/>
        <v>13</v>
      </c>
      <c r="X22" s="28">
        <f>IFERROR((V22/'League Calculation'!C$7)*100, "")</f>
        <v>74.074074074074076</v>
      </c>
      <c r="Y22" s="13">
        <f t="shared" si="14"/>
        <v>22.7</v>
      </c>
      <c r="Z22" s="13">
        <f t="shared" si="15"/>
        <v>1</v>
      </c>
      <c r="AA22" s="13">
        <f t="shared" si="11"/>
        <v>23.7</v>
      </c>
      <c r="AB22" s="14">
        <f t="shared" si="4"/>
        <v>13</v>
      </c>
      <c r="AC22" s="28">
        <f>IFERROR((AA22/'League Calculation'!J$7)*100, "")</f>
        <v>83.450704225352098</v>
      </c>
    </row>
    <row r="23" spans="1:29">
      <c r="A23" t="s">
        <v>104</v>
      </c>
      <c r="B23" s="8">
        <v>22</v>
      </c>
      <c r="C23" t="s">
        <v>176</v>
      </c>
      <c r="E23" s="18">
        <v>8.1</v>
      </c>
      <c r="F23" s="18">
        <v>1</v>
      </c>
      <c r="G23" s="13">
        <f t="shared" si="5"/>
        <v>9.1</v>
      </c>
      <c r="H23" s="14">
        <f t="shared" si="0"/>
        <v>5</v>
      </c>
      <c r="I23" s="28">
        <f>IFERROR((G23/'League Calculation'!B$7)*100, "")</f>
        <v>90.999999999999986</v>
      </c>
      <c r="J23" s="10">
        <v>0</v>
      </c>
      <c r="K23" s="10">
        <v>0</v>
      </c>
      <c r="L23" s="13">
        <f t="shared" si="6"/>
        <v>0</v>
      </c>
      <c r="M23" s="14">
        <f t="shared" si="1"/>
        <v>15</v>
      </c>
      <c r="N23" s="28">
        <f>IFERROR((L23/'League Calculation'!H$7)*100, "")</f>
        <v>0</v>
      </c>
      <c r="O23" s="18">
        <v>8.6</v>
      </c>
      <c r="P23" s="18">
        <v>1</v>
      </c>
      <c r="Q23" s="13">
        <f t="shared" si="12"/>
        <v>9.6</v>
      </c>
      <c r="R23" s="14">
        <f t="shared" si="2"/>
        <v>1</v>
      </c>
      <c r="S23" s="28">
        <f>IFERROR((Q23/'League Calculation'!I$7)*100, "")</f>
        <v>100</v>
      </c>
      <c r="T23" s="10">
        <v>8.3000000000000007</v>
      </c>
      <c r="U23" s="10">
        <v>0</v>
      </c>
      <c r="V23" s="13">
        <f t="shared" si="13"/>
        <v>8.3000000000000007</v>
      </c>
      <c r="W23" s="14">
        <f t="shared" si="3"/>
        <v>10</v>
      </c>
      <c r="X23" s="28">
        <f>IFERROR((V23/'League Calculation'!C$7)*100, "")</f>
        <v>76.851851851851848</v>
      </c>
      <c r="Y23" s="13">
        <f t="shared" si="14"/>
        <v>25</v>
      </c>
      <c r="Z23" s="13">
        <f t="shared" si="15"/>
        <v>2</v>
      </c>
      <c r="AA23" s="13">
        <f t="shared" si="11"/>
        <v>27</v>
      </c>
      <c r="AB23" s="14">
        <f t="shared" si="4"/>
        <v>5</v>
      </c>
      <c r="AC23" s="28">
        <f>IFERROR((AA23/'League Calculation'!J$7)*100, "")</f>
        <v>95.070422535211264</v>
      </c>
    </row>
    <row r="24" spans="1:29">
      <c r="A24" t="s">
        <v>104</v>
      </c>
      <c r="B24" s="8">
        <v>23</v>
      </c>
      <c r="C24" t="s">
        <v>177</v>
      </c>
      <c r="E24" s="18">
        <v>8.6</v>
      </c>
      <c r="F24" s="18">
        <v>0.5</v>
      </c>
      <c r="G24" s="13">
        <f t="shared" si="5"/>
        <v>9.1</v>
      </c>
      <c r="H24" s="14">
        <f t="shared" si="0"/>
        <v>5</v>
      </c>
      <c r="I24" s="28">
        <f>IFERROR((G24/'League Calculation'!B$7)*100, "")</f>
        <v>90.999999999999986</v>
      </c>
      <c r="J24" s="10">
        <v>0</v>
      </c>
      <c r="K24" s="10">
        <v>0</v>
      </c>
      <c r="L24" s="13">
        <f t="shared" si="6"/>
        <v>0</v>
      </c>
      <c r="M24" s="14">
        <f t="shared" si="1"/>
        <v>15</v>
      </c>
      <c r="N24" s="28">
        <f>IFERROR((L24/'League Calculation'!H$7)*100, "")</f>
        <v>0</v>
      </c>
      <c r="O24" s="18">
        <v>7.9</v>
      </c>
      <c r="P24" s="18">
        <v>0.5</v>
      </c>
      <c r="Q24" s="13">
        <f t="shared" si="12"/>
        <v>8.4</v>
      </c>
      <c r="R24" s="14">
        <f t="shared" si="2"/>
        <v>4</v>
      </c>
      <c r="S24" s="28">
        <f>IFERROR((Q24/'League Calculation'!I$7)*100, "")</f>
        <v>87.500000000000014</v>
      </c>
      <c r="T24" s="10">
        <v>7.8</v>
      </c>
      <c r="U24" s="10">
        <v>0</v>
      </c>
      <c r="V24" s="13">
        <f t="shared" si="13"/>
        <v>7.8</v>
      </c>
      <c r="W24" s="14">
        <f t="shared" si="3"/>
        <v>18</v>
      </c>
      <c r="X24" s="28">
        <f>IFERROR((V24/'League Calculation'!C$7)*100, "")</f>
        <v>72.222222222222214</v>
      </c>
      <c r="Y24" s="13">
        <f t="shared" si="14"/>
        <v>24.3</v>
      </c>
      <c r="Z24" s="13">
        <f t="shared" si="15"/>
        <v>1</v>
      </c>
      <c r="AA24" s="13">
        <f t="shared" si="11"/>
        <v>25.3</v>
      </c>
      <c r="AB24" s="14">
        <f t="shared" si="4"/>
        <v>9</v>
      </c>
      <c r="AC24" s="28">
        <f>IFERROR((AA24/'League Calculation'!J$7)*100, "")</f>
        <v>89.08450704225352</v>
      </c>
    </row>
    <row r="1048567" spans="8:9">
      <c r="H1048567" s="14">
        <f>SUM(H6)</f>
        <v>4</v>
      </c>
      <c r="I1048567" s="28">
        <f>SUM(I2:I1048566)</f>
        <v>1705</v>
      </c>
    </row>
  </sheetData>
  <sheetProtection selectLockedCells="1"/>
  <autoFilter ref="A1:A1048567" xr:uid="{81273FC6-37DF-3842-8DF8-943D1ABD1D19}"/>
  <conditionalFormatting sqref="A1:B1 B2:B24 A25:B1048576">
    <cfRule type="containsText" dxfId="29" priority="11" operator="containsText" text="University of Bath">
      <formula>NOT(ISERROR(SEARCH("University of Bath",A1)))</formula>
    </cfRule>
    <cfRule type="containsText" dxfId="28" priority="12" operator="containsText" text="University of Leeds">
      <formula>NOT(ISERROR(SEARCH("University of Leeds",A1)))</formula>
    </cfRule>
    <cfRule type="containsText" dxfId="27" priority="13" operator="containsText" text="University of Surrey">
      <formula>NOT(ISERROR(SEARCH("University of Surrey",A1)))</formula>
    </cfRule>
    <cfRule type="containsText" dxfId="26" priority="14" operator="containsText" text="Manchester University">
      <formula>NOT(ISERROR(SEARCH("Manchester University",A1)))</formula>
    </cfRule>
    <cfRule type="containsText" dxfId="25" priority="15" operator="containsText" text="Manchester University">
      <formula>NOT(ISERROR(SEARCH("Manchester University",A1)))</formula>
    </cfRule>
    <cfRule type="containsText" dxfId="24" priority="16" operator="containsText" text="University of Birmingham">
      <formula>NOT(ISERROR(SEARCH("University of Birmingham",A1)))</formula>
    </cfRule>
  </conditionalFormatting>
  <conditionalFormatting sqref="H1:H1048576 M1:M1048576 R1:R1048576 W1:W1048576 AB1:AB1048576">
    <cfRule type="cellIs" dxfId="23" priority="2" operator="equal">
      <formula>3</formula>
    </cfRule>
    <cfRule type="cellIs" dxfId="22" priority="3" operator="equal">
      <formula>2</formula>
    </cfRule>
    <cfRule type="cellIs" dxfId="21" priority="4" operator="equal">
      <formula>1</formula>
    </cfRule>
  </conditionalFormatting>
  <conditionalFormatting sqref="D2:F1048576">
    <cfRule type="containsText" dxfId="20" priority="1" operator="containsText" text="Yes">
      <formula>NOT(ISERROR(SEARCH("Yes",D2)))</formula>
    </cfRule>
  </conditionalFormatting>
  <dataValidations count="1">
    <dataValidation type="list" allowBlank="1" showInputMessage="1" showErrorMessage="1" sqref="D2:D1048576" xr:uid="{2388A6B3-E1B0-CC4E-A6F5-32A502264CC4}">
      <formula1>"Yes"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0C69-AB67-F64E-B478-377BE26363DD}">
  <dimension ref="A1:S1048562"/>
  <sheetViews>
    <sheetView zoomScale="91" workbookViewId="0">
      <pane xSplit="3" topLeftCell="D1" activePane="topRight" state="frozen"/>
      <selection pane="topRight" activeCell="K21" sqref="K21"/>
    </sheetView>
  </sheetViews>
  <sheetFormatPr defaultColWidth="10.796875" defaultRowHeight="15.6"/>
  <cols>
    <col min="1" max="1" width="26.19921875" style="8" bestFit="1" customWidth="1"/>
    <col min="2" max="2" width="6.296875" style="8" customWidth="1"/>
    <col min="3" max="3" width="17.796875" style="8" bestFit="1" customWidth="1"/>
    <col min="4" max="6" width="9.69921875" style="8" customWidth="1"/>
    <col min="7" max="7" width="10.796875" style="13"/>
    <col min="8" max="8" width="10.796875" style="14"/>
    <col min="9" max="9" width="10.796875" style="28"/>
    <col min="10" max="11" width="10.796875" style="10"/>
    <col min="12" max="12" width="10.796875" style="13"/>
    <col min="13" max="13" width="10.796875" style="14"/>
    <col min="14" max="14" width="10.796875" style="28"/>
    <col min="15" max="17" width="10.796875" style="13"/>
    <col min="18" max="18" width="10.796875" style="14"/>
    <col min="19" max="19" width="10.796875" style="28"/>
    <col min="20" max="16384" width="10.796875" style="8"/>
  </cols>
  <sheetData>
    <row r="1" spans="1:19" s="7" customFormat="1" ht="120.6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1" t="s">
        <v>29</v>
      </c>
      <c r="H1" s="12" t="s">
        <v>2</v>
      </c>
      <c r="I1" s="29" t="s">
        <v>4</v>
      </c>
      <c r="J1" s="9" t="s">
        <v>39</v>
      </c>
      <c r="K1" s="9" t="s">
        <v>40</v>
      </c>
      <c r="L1" s="11" t="s">
        <v>41</v>
      </c>
      <c r="M1" s="12" t="s">
        <v>2</v>
      </c>
      <c r="N1" s="29" t="s">
        <v>10</v>
      </c>
      <c r="O1" s="11" t="s">
        <v>48</v>
      </c>
      <c r="P1" s="11" t="s">
        <v>49</v>
      </c>
      <c r="Q1" s="11" t="s">
        <v>51</v>
      </c>
      <c r="R1" s="12" t="s">
        <v>2</v>
      </c>
      <c r="S1" s="29" t="s">
        <v>50</v>
      </c>
    </row>
    <row r="2" spans="1:19" s="20" customFormat="1">
      <c r="A2" s="19" t="s">
        <v>126</v>
      </c>
      <c r="B2" s="20">
        <v>1</v>
      </c>
      <c r="C2" s="19" t="s">
        <v>127</v>
      </c>
      <c r="E2" s="18">
        <v>7.7</v>
      </c>
      <c r="F2" s="18">
        <v>0.5</v>
      </c>
      <c r="G2" s="21">
        <f>E2+F2</f>
        <v>8.1999999999999993</v>
      </c>
      <c r="H2" s="22">
        <f t="shared" ref="H2:H18" si="0">RANK(G2, $G$2:$G$86, 0)</f>
        <v>10</v>
      </c>
      <c r="I2" s="30">
        <f>IFERROR((G2/'League Calculation'!B$8)*100, "")</f>
        <v>85.416666666666657</v>
      </c>
      <c r="J2" s="18">
        <v>8.9</v>
      </c>
      <c r="K2" s="18">
        <v>1.5</v>
      </c>
      <c r="L2" s="21">
        <f>J2+K2</f>
        <v>10.4</v>
      </c>
      <c r="M2" s="22">
        <f t="shared" ref="M2:M18" si="1">RANK(L2,$L$2:$L$986, 0)</f>
        <v>9</v>
      </c>
      <c r="N2" s="30">
        <f>IFERROR((L2/'League Calculation'!C$8)*100, "")</f>
        <v>95.412844036697251</v>
      </c>
      <c r="O2" s="21">
        <f>E2+J2</f>
        <v>16.600000000000001</v>
      </c>
      <c r="P2" s="21">
        <f>F2+K2</f>
        <v>2</v>
      </c>
      <c r="Q2" s="21">
        <f>O2+P2</f>
        <v>18.600000000000001</v>
      </c>
      <c r="R2" s="22">
        <f t="shared" ref="R2:R18" si="2">RANK(Q2,$Q$2:$Q$59986, 0)</f>
        <v>10</v>
      </c>
      <c r="S2" s="30">
        <f>IFERROR((Q2/'League Calculation'!J$8)*100, "")</f>
        <v>91.176470588235304</v>
      </c>
    </row>
    <row r="3" spans="1:19">
      <c r="A3" t="s">
        <v>86</v>
      </c>
      <c r="B3" s="8">
        <v>2</v>
      </c>
      <c r="C3" t="s">
        <v>128</v>
      </c>
      <c r="E3" s="18">
        <v>0</v>
      </c>
      <c r="F3" s="18">
        <v>0</v>
      </c>
      <c r="G3" s="13">
        <f t="shared" ref="G3:G18" si="3">E3+F3</f>
        <v>0</v>
      </c>
      <c r="H3" s="14">
        <f t="shared" si="0"/>
        <v>16</v>
      </c>
      <c r="I3" s="28">
        <f>IFERROR((G3/'League Calculation'!B$8)*100, "")</f>
        <v>0</v>
      </c>
      <c r="J3" s="10">
        <v>0</v>
      </c>
      <c r="K3" s="10">
        <v>0</v>
      </c>
      <c r="L3" s="13">
        <f t="shared" ref="L3:L18" si="4">J3+K3</f>
        <v>0</v>
      </c>
      <c r="M3" s="14">
        <f t="shared" si="1"/>
        <v>15</v>
      </c>
      <c r="N3" s="28">
        <f>IFERROR((L3/'League Calculation'!C$8)*100, "")</f>
        <v>0</v>
      </c>
      <c r="O3" s="13">
        <f t="shared" ref="O3:O18" si="5">E3+J3</f>
        <v>0</v>
      </c>
      <c r="P3" s="13">
        <f t="shared" ref="P3:P18" si="6">F3+K3</f>
        <v>0</v>
      </c>
      <c r="Q3" s="13">
        <f t="shared" ref="Q3:Q18" si="7">O3+P3</f>
        <v>0</v>
      </c>
      <c r="R3" s="14">
        <f t="shared" si="2"/>
        <v>16</v>
      </c>
      <c r="S3" s="28">
        <f>IFERROR((Q3/'League Calculation'!J$8)*100, "")</f>
        <v>0</v>
      </c>
    </row>
    <row r="4" spans="1:19">
      <c r="A4" t="s">
        <v>69</v>
      </c>
      <c r="B4" s="8">
        <v>3</v>
      </c>
      <c r="C4" t="s">
        <v>129</v>
      </c>
      <c r="E4" s="18">
        <v>7.3</v>
      </c>
      <c r="F4" s="18">
        <v>0.5</v>
      </c>
      <c r="G4" s="13">
        <f t="shared" si="3"/>
        <v>7.8</v>
      </c>
      <c r="H4" s="14">
        <f t="shared" si="0"/>
        <v>12</v>
      </c>
      <c r="I4" s="28">
        <f>IFERROR((G4/'League Calculation'!B$8)*100, "")</f>
        <v>81.25</v>
      </c>
      <c r="J4" s="10">
        <v>8.6</v>
      </c>
      <c r="K4" s="10">
        <v>1.5</v>
      </c>
      <c r="L4" s="13">
        <f t="shared" si="4"/>
        <v>10.1</v>
      </c>
      <c r="M4" s="14">
        <f t="shared" si="1"/>
        <v>14</v>
      </c>
      <c r="N4" s="28">
        <f>IFERROR((L4/'League Calculation'!C$8)*100, "")</f>
        <v>92.660550458715591</v>
      </c>
      <c r="O4" s="13">
        <f t="shared" si="5"/>
        <v>15.899999999999999</v>
      </c>
      <c r="P4" s="13">
        <f t="shared" si="6"/>
        <v>2</v>
      </c>
      <c r="Q4" s="13">
        <f t="shared" si="7"/>
        <v>17.899999999999999</v>
      </c>
      <c r="R4" s="14">
        <f t="shared" si="2"/>
        <v>13</v>
      </c>
      <c r="S4" s="28">
        <f>IFERROR((Q4/'League Calculation'!J$8)*100, "")</f>
        <v>87.745098039215691</v>
      </c>
    </row>
    <row r="5" spans="1:19">
      <c r="A5" s="23" t="s">
        <v>69</v>
      </c>
      <c r="B5" s="24">
        <v>4</v>
      </c>
      <c r="C5" s="23" t="s">
        <v>130</v>
      </c>
      <c r="D5" s="24"/>
      <c r="E5" s="25">
        <v>8.8000000000000007</v>
      </c>
      <c r="F5" s="25">
        <v>0.5</v>
      </c>
      <c r="G5" s="26">
        <f t="shared" si="3"/>
        <v>9.3000000000000007</v>
      </c>
      <c r="H5" s="27">
        <f t="shared" si="0"/>
        <v>2</v>
      </c>
      <c r="I5" s="34">
        <f>IFERROR((G5/'League Calculation'!B$8)*100, "")</f>
        <v>96.875000000000014</v>
      </c>
      <c r="J5" s="25">
        <v>9.8000000000000007</v>
      </c>
      <c r="K5" s="25">
        <v>1</v>
      </c>
      <c r="L5" s="26">
        <f t="shared" si="4"/>
        <v>10.8</v>
      </c>
      <c r="M5" s="27">
        <f t="shared" si="1"/>
        <v>3</v>
      </c>
      <c r="N5" s="34">
        <f>IFERROR((L5/'League Calculation'!C$8)*100, "")</f>
        <v>99.082568807339456</v>
      </c>
      <c r="O5" s="26">
        <f t="shared" si="5"/>
        <v>18.600000000000001</v>
      </c>
      <c r="P5" s="26">
        <f t="shared" si="6"/>
        <v>1.5</v>
      </c>
      <c r="Q5" s="26">
        <f t="shared" si="7"/>
        <v>20.100000000000001</v>
      </c>
      <c r="R5" s="27">
        <f t="shared" si="2"/>
        <v>2</v>
      </c>
      <c r="S5" s="34">
        <f>IFERROR((Q5/'League Calculation'!J$8)*100, "")</f>
        <v>98.529411764705898</v>
      </c>
    </row>
    <row r="6" spans="1:19" s="20" customFormat="1">
      <c r="A6" s="19" t="s">
        <v>69</v>
      </c>
      <c r="B6" s="20">
        <v>5</v>
      </c>
      <c r="C6" s="19" t="s">
        <v>131</v>
      </c>
      <c r="E6" s="18">
        <v>8.3000000000000007</v>
      </c>
      <c r="F6" s="18">
        <v>0.5</v>
      </c>
      <c r="G6" s="21">
        <f t="shared" si="3"/>
        <v>8.8000000000000007</v>
      </c>
      <c r="H6" s="22">
        <f t="shared" si="0"/>
        <v>5</v>
      </c>
      <c r="I6" s="30">
        <f>IFERROR((G6/'League Calculation'!B$8)*100, "")</f>
        <v>91.666666666666671</v>
      </c>
      <c r="J6" s="18">
        <v>9.1999999999999993</v>
      </c>
      <c r="K6" s="18">
        <v>1</v>
      </c>
      <c r="L6" s="21">
        <f t="shared" si="4"/>
        <v>10.199999999999999</v>
      </c>
      <c r="M6" s="22">
        <f t="shared" si="1"/>
        <v>13</v>
      </c>
      <c r="N6" s="30">
        <f>IFERROR((L6/'League Calculation'!C$8)*100, "")</f>
        <v>93.577981651376135</v>
      </c>
      <c r="O6" s="21">
        <f t="shared" si="5"/>
        <v>17.5</v>
      </c>
      <c r="P6" s="21">
        <f t="shared" si="6"/>
        <v>1.5</v>
      </c>
      <c r="Q6" s="21">
        <f t="shared" si="7"/>
        <v>19</v>
      </c>
      <c r="R6" s="22">
        <f t="shared" si="2"/>
        <v>7</v>
      </c>
      <c r="S6" s="30">
        <f>IFERROR((Q6/'League Calculation'!J$8)*100, "")</f>
        <v>93.137254901960787</v>
      </c>
    </row>
    <row r="7" spans="1:19" s="20" customFormat="1">
      <c r="A7" s="19" t="s">
        <v>103</v>
      </c>
      <c r="B7" s="20">
        <v>7</v>
      </c>
      <c r="C7" s="19" t="s">
        <v>132</v>
      </c>
      <c r="E7" s="18">
        <v>7.9</v>
      </c>
      <c r="F7" s="18">
        <v>0.5</v>
      </c>
      <c r="G7" s="21">
        <f t="shared" si="3"/>
        <v>8.4</v>
      </c>
      <c r="H7" s="22">
        <f t="shared" si="0"/>
        <v>9</v>
      </c>
      <c r="I7" s="30">
        <f>IFERROR((G7/'League Calculation'!B$8)*100, "")</f>
        <v>87.500000000000014</v>
      </c>
      <c r="J7" s="18">
        <v>9.1</v>
      </c>
      <c r="K7" s="18">
        <v>1.5</v>
      </c>
      <c r="L7" s="21">
        <f t="shared" si="4"/>
        <v>10.6</v>
      </c>
      <c r="M7" s="22">
        <f t="shared" si="1"/>
        <v>6</v>
      </c>
      <c r="N7" s="30">
        <f>IFERROR((L7/'League Calculation'!C$8)*100, "")</f>
        <v>97.247706422018339</v>
      </c>
      <c r="O7" s="21">
        <f t="shared" si="5"/>
        <v>17</v>
      </c>
      <c r="P7" s="21">
        <f t="shared" si="6"/>
        <v>2</v>
      </c>
      <c r="Q7" s="21">
        <f t="shared" si="7"/>
        <v>19</v>
      </c>
      <c r="R7" s="22">
        <f t="shared" si="2"/>
        <v>7</v>
      </c>
      <c r="S7" s="30">
        <f>IFERROR((Q7/'League Calculation'!J$8)*100, "")</f>
        <v>93.137254901960787</v>
      </c>
    </row>
    <row r="8" spans="1:19">
      <c r="A8" s="23" t="s">
        <v>86</v>
      </c>
      <c r="B8" s="24">
        <v>8</v>
      </c>
      <c r="C8" s="23" t="s">
        <v>133</v>
      </c>
      <c r="D8" s="24"/>
      <c r="E8" s="25">
        <v>8.6999999999999993</v>
      </c>
      <c r="F8" s="25">
        <v>0.5</v>
      </c>
      <c r="G8" s="26">
        <f t="shared" si="3"/>
        <v>9.1999999999999993</v>
      </c>
      <c r="H8" s="27">
        <f t="shared" si="0"/>
        <v>3</v>
      </c>
      <c r="I8" s="34">
        <f>IFERROR((G8/'League Calculation'!B$8)*100, "")</f>
        <v>95.833333333333329</v>
      </c>
      <c r="J8" s="25">
        <v>9.4</v>
      </c>
      <c r="K8" s="25">
        <v>1.5</v>
      </c>
      <c r="L8" s="26">
        <f t="shared" si="4"/>
        <v>10.9</v>
      </c>
      <c r="M8" s="27">
        <f t="shared" si="1"/>
        <v>1</v>
      </c>
      <c r="N8" s="34">
        <f>IFERROR((L8/'League Calculation'!C$8)*100, "")</f>
        <v>100</v>
      </c>
      <c r="O8" s="26">
        <f t="shared" si="5"/>
        <v>18.100000000000001</v>
      </c>
      <c r="P8" s="26">
        <f t="shared" si="6"/>
        <v>2</v>
      </c>
      <c r="Q8" s="26">
        <f t="shared" si="7"/>
        <v>20.100000000000001</v>
      </c>
      <c r="R8" s="27">
        <v>3</v>
      </c>
      <c r="S8" s="34">
        <f>IFERROR((Q8/'League Calculation'!J$8)*100, "")</f>
        <v>98.529411764705898</v>
      </c>
    </row>
    <row r="9" spans="1:19" s="20" customFormat="1">
      <c r="A9" s="19" t="s">
        <v>86</v>
      </c>
      <c r="B9" s="20">
        <v>9</v>
      </c>
      <c r="C9" s="19" t="s">
        <v>134</v>
      </c>
      <c r="E9" s="18">
        <v>8.3000000000000007</v>
      </c>
      <c r="F9" s="18">
        <v>0.5</v>
      </c>
      <c r="G9" s="21">
        <f t="shared" si="3"/>
        <v>8.8000000000000007</v>
      </c>
      <c r="H9" s="22">
        <f t="shared" si="0"/>
        <v>5</v>
      </c>
      <c r="I9" s="30">
        <f>IFERROR((G9/'League Calculation'!B$8)*100, "")</f>
        <v>91.666666666666671</v>
      </c>
      <c r="J9" s="18">
        <v>9</v>
      </c>
      <c r="K9" s="18">
        <v>1.5</v>
      </c>
      <c r="L9" s="21">
        <f t="shared" si="4"/>
        <v>10.5</v>
      </c>
      <c r="M9" s="22">
        <f t="shared" si="1"/>
        <v>8</v>
      </c>
      <c r="N9" s="30">
        <f>IFERROR((L9/'League Calculation'!C$8)*100, "")</f>
        <v>96.330275229357795</v>
      </c>
      <c r="O9" s="21">
        <f t="shared" si="5"/>
        <v>17.3</v>
      </c>
      <c r="P9" s="21">
        <f t="shared" si="6"/>
        <v>2</v>
      </c>
      <c r="Q9" s="21">
        <f t="shared" si="7"/>
        <v>19.3</v>
      </c>
      <c r="R9" s="22">
        <f t="shared" si="2"/>
        <v>6</v>
      </c>
      <c r="S9" s="30">
        <f>IFERROR((Q9/'League Calculation'!J$8)*100, "")</f>
        <v>94.607843137254903</v>
      </c>
    </row>
    <row r="10" spans="1:19">
      <c r="A10" t="s">
        <v>104</v>
      </c>
      <c r="B10" s="8">
        <v>10</v>
      </c>
      <c r="C10" t="s">
        <v>135</v>
      </c>
      <c r="E10" s="18">
        <v>6.8</v>
      </c>
      <c r="F10" s="18">
        <v>1</v>
      </c>
      <c r="G10" s="13">
        <f t="shared" si="3"/>
        <v>7.8</v>
      </c>
      <c r="H10" s="14">
        <f t="shared" si="0"/>
        <v>12</v>
      </c>
      <c r="I10" s="28">
        <f>IFERROR((G10/'League Calculation'!B$8)*100, "")</f>
        <v>81.25</v>
      </c>
      <c r="J10" s="10">
        <v>0</v>
      </c>
      <c r="K10" s="10">
        <v>0</v>
      </c>
      <c r="L10" s="13">
        <f t="shared" si="4"/>
        <v>0</v>
      </c>
      <c r="M10" s="14">
        <f t="shared" si="1"/>
        <v>15</v>
      </c>
      <c r="N10" s="28">
        <f>IFERROR((L10/'League Calculation'!C$8)*100, "")</f>
        <v>0</v>
      </c>
      <c r="O10" s="13">
        <f t="shared" si="5"/>
        <v>6.8</v>
      </c>
      <c r="P10" s="13">
        <f t="shared" si="6"/>
        <v>1</v>
      </c>
      <c r="Q10" s="13">
        <f t="shared" si="7"/>
        <v>7.8</v>
      </c>
      <c r="R10" s="14">
        <f t="shared" si="2"/>
        <v>15</v>
      </c>
      <c r="S10" s="28">
        <f>IFERROR((Q10/'League Calculation'!J$8)*100, "")</f>
        <v>38.235294117647065</v>
      </c>
    </row>
    <row r="11" spans="1:19" s="20" customFormat="1">
      <c r="A11" s="19" t="s">
        <v>104</v>
      </c>
      <c r="B11" s="20">
        <v>11</v>
      </c>
      <c r="C11" s="19" t="s">
        <v>136</v>
      </c>
      <c r="E11" s="18">
        <v>7.6</v>
      </c>
      <c r="F11" s="18">
        <v>1</v>
      </c>
      <c r="G11" s="21">
        <f t="shared" si="3"/>
        <v>8.6</v>
      </c>
      <c r="H11" s="22">
        <f t="shared" si="0"/>
        <v>7</v>
      </c>
      <c r="I11" s="30">
        <f>IFERROR((G11/'League Calculation'!B$8)*100, "")</f>
        <v>89.583333333333343</v>
      </c>
      <c r="J11" s="18">
        <v>9.4</v>
      </c>
      <c r="K11" s="18">
        <v>1.5</v>
      </c>
      <c r="L11" s="21">
        <f t="shared" si="4"/>
        <v>10.9</v>
      </c>
      <c r="M11" s="22">
        <f t="shared" si="1"/>
        <v>1</v>
      </c>
      <c r="N11" s="30">
        <f>IFERROR((L11/'League Calculation'!C$8)*100, "")</f>
        <v>100</v>
      </c>
      <c r="O11" s="21">
        <f t="shared" si="5"/>
        <v>17</v>
      </c>
      <c r="P11" s="21">
        <f t="shared" si="6"/>
        <v>2.5</v>
      </c>
      <c r="Q11" s="21">
        <f t="shared" si="7"/>
        <v>19.5</v>
      </c>
      <c r="R11" s="22">
        <f t="shared" si="2"/>
        <v>5</v>
      </c>
      <c r="S11" s="30">
        <f>IFERROR((Q11/'League Calculation'!J$8)*100, "")</f>
        <v>95.588235294117652</v>
      </c>
    </row>
    <row r="12" spans="1:19">
      <c r="A12" s="19" t="s">
        <v>104</v>
      </c>
      <c r="B12" s="20">
        <v>12</v>
      </c>
      <c r="C12" s="19" t="s">
        <v>137</v>
      </c>
      <c r="D12" s="20"/>
      <c r="E12" s="18">
        <v>7.5</v>
      </c>
      <c r="F12" s="18">
        <v>0</v>
      </c>
      <c r="G12" s="21">
        <f t="shared" si="3"/>
        <v>7.5</v>
      </c>
      <c r="H12" s="22">
        <f t="shared" si="0"/>
        <v>14</v>
      </c>
      <c r="I12" s="30">
        <f>IFERROR((G12/'League Calculation'!B$8)*100, "")</f>
        <v>78.125</v>
      </c>
      <c r="J12" s="18">
        <v>9.6</v>
      </c>
      <c r="K12" s="18">
        <v>1</v>
      </c>
      <c r="L12" s="21">
        <f t="shared" si="4"/>
        <v>10.6</v>
      </c>
      <c r="M12" s="22">
        <f t="shared" si="1"/>
        <v>6</v>
      </c>
      <c r="N12" s="30">
        <f>IFERROR((L12/'League Calculation'!C$8)*100, "")</f>
        <v>97.247706422018339</v>
      </c>
      <c r="O12" s="21">
        <f t="shared" si="5"/>
        <v>17.100000000000001</v>
      </c>
      <c r="P12" s="21">
        <f t="shared" si="6"/>
        <v>1</v>
      </c>
      <c r="Q12" s="21">
        <f t="shared" si="7"/>
        <v>18.100000000000001</v>
      </c>
      <c r="R12" s="22">
        <f t="shared" si="2"/>
        <v>12</v>
      </c>
      <c r="S12" s="30">
        <f>IFERROR((Q12/'League Calculation'!J$8)*100, "")</f>
        <v>88.725490196078454</v>
      </c>
    </row>
    <row r="13" spans="1:19" s="20" customFormat="1">
      <c r="A13" s="19" t="s">
        <v>104</v>
      </c>
      <c r="B13" s="20">
        <v>13</v>
      </c>
      <c r="C13" s="19" t="s">
        <v>138</v>
      </c>
      <c r="E13" s="18">
        <v>8.1999999999999993</v>
      </c>
      <c r="F13" s="18">
        <v>1</v>
      </c>
      <c r="G13" s="21">
        <f t="shared" si="3"/>
        <v>9.1999999999999993</v>
      </c>
      <c r="H13" s="22">
        <v>4</v>
      </c>
      <c r="I13" s="30">
        <f>IFERROR((G13/'League Calculation'!B$8)*100, "")</f>
        <v>95.833333333333329</v>
      </c>
      <c r="J13" s="18">
        <v>9.1999999999999993</v>
      </c>
      <c r="K13" s="18">
        <v>1.5</v>
      </c>
      <c r="L13" s="21">
        <f t="shared" si="4"/>
        <v>10.7</v>
      </c>
      <c r="M13" s="22">
        <f t="shared" si="1"/>
        <v>5</v>
      </c>
      <c r="N13" s="30">
        <f>IFERROR((L13/'League Calculation'!C$8)*100, "")</f>
        <v>98.165137614678883</v>
      </c>
      <c r="O13" s="21">
        <f t="shared" si="5"/>
        <v>17.399999999999999</v>
      </c>
      <c r="P13" s="21">
        <f t="shared" si="6"/>
        <v>2.5</v>
      </c>
      <c r="Q13" s="21">
        <f t="shared" si="7"/>
        <v>19.899999999999999</v>
      </c>
      <c r="R13" s="22">
        <f t="shared" si="2"/>
        <v>4</v>
      </c>
      <c r="S13" s="30">
        <f>IFERROR((Q13/'League Calculation'!J$8)*100, "")</f>
        <v>97.549019607843135</v>
      </c>
    </row>
    <row r="14" spans="1:19">
      <c r="A14" s="23" t="s">
        <v>85</v>
      </c>
      <c r="B14" s="24">
        <v>14</v>
      </c>
      <c r="C14" s="23" t="s">
        <v>139</v>
      </c>
      <c r="D14" s="24"/>
      <c r="E14" s="25">
        <v>8.6</v>
      </c>
      <c r="F14" s="25">
        <v>1</v>
      </c>
      <c r="G14" s="26">
        <f t="shared" si="3"/>
        <v>9.6</v>
      </c>
      <c r="H14" s="27">
        <f t="shared" si="0"/>
        <v>1</v>
      </c>
      <c r="I14" s="34">
        <f>IFERROR((G14/'League Calculation'!B$8)*100, "")</f>
        <v>100</v>
      </c>
      <c r="J14" s="25">
        <v>9.3000000000000007</v>
      </c>
      <c r="K14" s="25">
        <v>1.5</v>
      </c>
      <c r="L14" s="26">
        <f t="shared" si="4"/>
        <v>10.8</v>
      </c>
      <c r="M14" s="27">
        <v>4</v>
      </c>
      <c r="N14" s="34">
        <f>IFERROR((L14/'League Calculation'!C$8)*100, "")</f>
        <v>99.082568807339456</v>
      </c>
      <c r="O14" s="26">
        <f t="shared" si="5"/>
        <v>17.899999999999999</v>
      </c>
      <c r="P14" s="26">
        <f t="shared" si="6"/>
        <v>2.5</v>
      </c>
      <c r="Q14" s="26">
        <f t="shared" si="7"/>
        <v>20.399999999999999</v>
      </c>
      <c r="R14" s="27">
        <f t="shared" si="2"/>
        <v>1</v>
      </c>
      <c r="S14" s="34">
        <f>IFERROR((Q14/'League Calculation'!J$8)*100, "")</f>
        <v>100</v>
      </c>
    </row>
    <row r="15" spans="1:19" s="20" customFormat="1">
      <c r="A15" s="19" t="s">
        <v>126</v>
      </c>
      <c r="B15" s="20">
        <v>15</v>
      </c>
      <c r="C15" s="19" t="s">
        <v>140</v>
      </c>
      <c r="E15" s="18">
        <v>7.5</v>
      </c>
      <c r="F15" s="18">
        <v>1</v>
      </c>
      <c r="G15" s="21">
        <f t="shared" si="3"/>
        <v>8.5</v>
      </c>
      <c r="H15" s="22">
        <f t="shared" si="0"/>
        <v>8</v>
      </c>
      <c r="I15" s="30">
        <f>IFERROR((G15/'League Calculation'!B$8)*100, "")</f>
        <v>88.541666666666671</v>
      </c>
      <c r="J15" s="18">
        <v>8.8000000000000007</v>
      </c>
      <c r="K15" s="18">
        <v>1.5</v>
      </c>
      <c r="L15" s="21">
        <f t="shared" si="4"/>
        <v>10.3</v>
      </c>
      <c r="M15" s="22">
        <f t="shared" si="1"/>
        <v>11</v>
      </c>
      <c r="N15" s="30">
        <f>IFERROR((L15/'League Calculation'!C$8)*100, "")</f>
        <v>94.495412844036693</v>
      </c>
      <c r="O15" s="21">
        <f t="shared" si="5"/>
        <v>16.3</v>
      </c>
      <c r="P15" s="21">
        <f t="shared" si="6"/>
        <v>2.5</v>
      </c>
      <c r="Q15" s="21">
        <f t="shared" si="7"/>
        <v>18.8</v>
      </c>
      <c r="R15" s="22">
        <f t="shared" si="2"/>
        <v>9</v>
      </c>
      <c r="S15" s="30">
        <f>IFERROR((Q15/'League Calculation'!J$8)*100, "")</f>
        <v>92.156862745098039</v>
      </c>
    </row>
    <row r="16" spans="1:19">
      <c r="A16" t="s">
        <v>104</v>
      </c>
      <c r="B16" s="8">
        <v>16</v>
      </c>
      <c r="C16" t="s">
        <v>141</v>
      </c>
      <c r="E16" s="18">
        <v>0</v>
      </c>
      <c r="F16" s="18">
        <v>0</v>
      </c>
      <c r="G16" s="13">
        <f t="shared" si="3"/>
        <v>0</v>
      </c>
      <c r="H16" s="14">
        <f t="shared" si="0"/>
        <v>16</v>
      </c>
      <c r="I16" s="28">
        <f>IFERROR((G16/'League Calculation'!B$8)*100, "")</f>
        <v>0</v>
      </c>
      <c r="J16" s="10">
        <v>0</v>
      </c>
      <c r="K16" s="10">
        <v>0</v>
      </c>
      <c r="L16" s="13">
        <f t="shared" si="4"/>
        <v>0</v>
      </c>
      <c r="M16" s="14">
        <f t="shared" si="1"/>
        <v>15</v>
      </c>
      <c r="N16" s="28">
        <f>IFERROR((L16/'League Calculation'!C$8)*100, "")</f>
        <v>0</v>
      </c>
      <c r="O16" s="13">
        <f t="shared" si="5"/>
        <v>0</v>
      </c>
      <c r="P16" s="13">
        <f t="shared" si="6"/>
        <v>0</v>
      </c>
      <c r="Q16" s="13">
        <f t="shared" si="7"/>
        <v>0</v>
      </c>
      <c r="R16" s="14">
        <f t="shared" si="2"/>
        <v>16</v>
      </c>
      <c r="S16" s="28">
        <f>IFERROR((Q16/'League Calculation'!J$8)*100, "")</f>
        <v>0</v>
      </c>
    </row>
    <row r="17" spans="1:19" s="20" customFormat="1">
      <c r="A17" s="19" t="s">
        <v>67</v>
      </c>
      <c r="B17" s="20">
        <v>17</v>
      </c>
      <c r="C17" s="19" t="s">
        <v>142</v>
      </c>
      <c r="E17" s="18">
        <v>7.7</v>
      </c>
      <c r="F17" s="18">
        <v>0.5</v>
      </c>
      <c r="G17" s="21">
        <f t="shared" si="3"/>
        <v>8.1999999999999993</v>
      </c>
      <c r="H17" s="22">
        <f t="shared" si="0"/>
        <v>10</v>
      </c>
      <c r="I17" s="30">
        <f>IFERROR((G17/'League Calculation'!B$8)*100, "")</f>
        <v>85.416666666666657</v>
      </c>
      <c r="J17" s="18">
        <v>9.3000000000000007</v>
      </c>
      <c r="K17" s="18">
        <v>1</v>
      </c>
      <c r="L17" s="21">
        <f t="shared" si="4"/>
        <v>10.3</v>
      </c>
      <c r="M17" s="22">
        <f t="shared" si="1"/>
        <v>11</v>
      </c>
      <c r="N17" s="30">
        <f>IFERROR((L17/'League Calculation'!C$8)*100, "")</f>
        <v>94.495412844036693</v>
      </c>
      <c r="O17" s="21">
        <f t="shared" si="5"/>
        <v>17</v>
      </c>
      <c r="P17" s="21">
        <f t="shared" si="6"/>
        <v>1.5</v>
      </c>
      <c r="Q17" s="21">
        <f t="shared" si="7"/>
        <v>18.5</v>
      </c>
      <c r="R17" s="22">
        <f t="shared" si="2"/>
        <v>11</v>
      </c>
      <c r="S17" s="30">
        <f>IFERROR((Q17/'League Calculation'!J$8)*100, "")</f>
        <v>90.686274509803937</v>
      </c>
    </row>
    <row r="18" spans="1:19">
      <c r="A18" t="s">
        <v>262</v>
      </c>
      <c r="B18" s="8">
        <v>18</v>
      </c>
      <c r="C18" t="s">
        <v>106</v>
      </c>
      <c r="E18" s="18">
        <v>6.6</v>
      </c>
      <c r="F18" s="18">
        <v>0</v>
      </c>
      <c r="G18" s="13">
        <f t="shared" si="3"/>
        <v>6.6</v>
      </c>
      <c r="H18" s="14">
        <f t="shared" si="0"/>
        <v>15</v>
      </c>
      <c r="I18" s="28">
        <f>IFERROR((G18/'League Calculation'!B$8)*100, "")</f>
        <v>68.75</v>
      </c>
      <c r="J18" s="10">
        <v>8.9</v>
      </c>
      <c r="K18" s="10">
        <v>1.5</v>
      </c>
      <c r="L18" s="13">
        <f t="shared" si="4"/>
        <v>10.4</v>
      </c>
      <c r="M18" s="14">
        <f t="shared" si="1"/>
        <v>9</v>
      </c>
      <c r="N18" s="28">
        <f>IFERROR((L18/'League Calculation'!C$8)*100, "")</f>
        <v>95.412844036697251</v>
      </c>
      <c r="O18" s="13">
        <f t="shared" si="5"/>
        <v>15.5</v>
      </c>
      <c r="P18" s="13">
        <f t="shared" si="6"/>
        <v>1.5</v>
      </c>
      <c r="Q18" s="13">
        <f t="shared" si="7"/>
        <v>17</v>
      </c>
      <c r="R18" s="14">
        <f t="shared" si="2"/>
        <v>14</v>
      </c>
      <c r="S18" s="28">
        <f>IFERROR((Q18/'League Calculation'!J$8)*100, "")</f>
        <v>83.333333333333343</v>
      </c>
    </row>
    <row r="1048562" spans="8:9">
      <c r="H1048562" s="14">
        <f>SUM(H6)</f>
        <v>5</v>
      </c>
      <c r="I1048562" s="28">
        <f>SUM(I2:I1048561)</f>
        <v>1317.7083333333335</v>
      </c>
    </row>
  </sheetData>
  <sheetProtection selectLockedCells="1"/>
  <autoFilter ref="A1:A1048562" xr:uid="{6BAAF1A2-D2D6-4B48-870F-8078F5F986F2}"/>
  <conditionalFormatting sqref="A1:B1 A19:B1048576 B2:B18">
    <cfRule type="containsText" dxfId="19" priority="17" operator="containsText" text="University of Bath">
      <formula>NOT(ISERROR(SEARCH("University of Bath",A1)))</formula>
    </cfRule>
    <cfRule type="containsText" dxfId="18" priority="18" operator="containsText" text="University of Leeds">
      <formula>NOT(ISERROR(SEARCH("University of Leeds",A1)))</formula>
    </cfRule>
    <cfRule type="containsText" dxfId="17" priority="19" operator="containsText" text="University of Surrey">
      <formula>NOT(ISERROR(SEARCH("University of Surrey",A1)))</formula>
    </cfRule>
    <cfRule type="containsText" dxfId="16" priority="20" operator="containsText" text="Manchester University">
      <formula>NOT(ISERROR(SEARCH("Manchester University",A1)))</formula>
    </cfRule>
    <cfRule type="containsText" dxfId="15" priority="21" operator="containsText" text="Manchester University">
      <formula>NOT(ISERROR(SEARCH("Manchester University",A1)))</formula>
    </cfRule>
    <cfRule type="containsText" dxfId="14" priority="22" operator="containsText" text="University of Birmingham">
      <formula>NOT(ISERROR(SEARCH("University of Birmingham",A1)))</formula>
    </cfRule>
  </conditionalFormatting>
  <conditionalFormatting sqref="H1:H1048576 M1:M1048576 R1:R1048576">
    <cfRule type="cellIs" dxfId="13" priority="2" operator="equal">
      <formula>3</formula>
    </cfRule>
    <cfRule type="cellIs" dxfId="12" priority="3" operator="equal">
      <formula>2</formula>
    </cfRule>
    <cfRule type="cellIs" dxfId="11" priority="4" operator="equal">
      <formula>1</formula>
    </cfRule>
  </conditionalFormatting>
  <conditionalFormatting sqref="D2:F1048576">
    <cfRule type="containsText" dxfId="10" priority="1" operator="containsText" text="Yes">
      <formula>NOT(ISERROR(SEARCH("Yes",D2)))</formula>
    </cfRule>
  </conditionalFormatting>
  <dataValidations count="1">
    <dataValidation type="list" allowBlank="1" showInputMessage="1" showErrorMessage="1" sqref="D2:D1048576" xr:uid="{5C2736D8-6D55-4844-B357-BE5844F46FFE}">
      <formula1>"Yes"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B902A-2601-4042-B904-520ABB7D1A3E}">
  <dimension ref="A1:S1048575"/>
  <sheetViews>
    <sheetView topLeftCell="A7" zoomScale="80" zoomScaleNormal="80" workbookViewId="0">
      <pane xSplit="2" topLeftCell="C1" activePane="topRight" state="frozen"/>
      <selection pane="topRight" activeCell="K16" sqref="K16"/>
    </sheetView>
  </sheetViews>
  <sheetFormatPr defaultColWidth="10.796875" defaultRowHeight="15.6"/>
  <cols>
    <col min="1" max="1" width="26.19921875" style="8" bestFit="1" customWidth="1"/>
    <col min="2" max="2" width="9.5" style="8" customWidth="1"/>
    <col min="3" max="3" width="17.796875" style="8" bestFit="1" customWidth="1"/>
    <col min="4" max="4" width="8" style="8" customWidth="1"/>
    <col min="5" max="6" width="11.296875" style="8" customWidth="1"/>
    <col min="7" max="7" width="10.796875" style="13"/>
    <col min="8" max="8" width="10.796875" style="14"/>
    <col min="9" max="9" width="10.796875" style="28"/>
    <col min="10" max="11" width="10.796875" style="10"/>
    <col min="12" max="12" width="10.796875" style="13"/>
    <col min="13" max="13" width="10.796875" style="14"/>
    <col min="14" max="14" width="10.796875" style="28"/>
    <col min="15" max="17" width="10.796875" style="13"/>
    <col min="18" max="18" width="10.796875" style="14"/>
    <col min="19" max="19" width="10.796875" style="33"/>
    <col min="20" max="16384" width="10.796875" style="8"/>
  </cols>
  <sheetData>
    <row r="1" spans="1:19" s="7" customFormat="1" ht="120.6">
      <c r="A1" s="7" t="s">
        <v>0</v>
      </c>
      <c r="B1" s="7" t="s">
        <v>32</v>
      </c>
      <c r="C1" s="7" t="s">
        <v>1</v>
      </c>
      <c r="D1" s="7" t="s">
        <v>28</v>
      </c>
      <c r="E1" s="7" t="s">
        <v>30</v>
      </c>
      <c r="F1" s="7" t="s">
        <v>31</v>
      </c>
      <c r="G1" s="11" t="s">
        <v>29</v>
      </c>
      <c r="H1" s="12" t="s">
        <v>2</v>
      </c>
      <c r="I1" s="29" t="s">
        <v>4</v>
      </c>
      <c r="J1" s="9" t="s">
        <v>39</v>
      </c>
      <c r="K1" s="9" t="s">
        <v>40</v>
      </c>
      <c r="L1" s="11" t="s">
        <v>41</v>
      </c>
      <c r="M1" s="12" t="s">
        <v>2</v>
      </c>
      <c r="N1" s="29" t="s">
        <v>10</v>
      </c>
      <c r="O1" s="11" t="s">
        <v>48</v>
      </c>
      <c r="P1" s="11" t="s">
        <v>49</v>
      </c>
      <c r="Q1" s="11" t="s">
        <v>51</v>
      </c>
      <c r="R1" s="12" t="s">
        <v>2</v>
      </c>
      <c r="S1" s="31"/>
    </row>
    <row r="2" spans="1:19" s="20" customFormat="1">
      <c r="A2" s="19" t="s">
        <v>126</v>
      </c>
      <c r="B2" s="20">
        <v>1</v>
      </c>
      <c r="C2" s="19" t="s">
        <v>222</v>
      </c>
      <c r="E2" s="18">
        <v>8.4</v>
      </c>
      <c r="F2" s="18">
        <v>0</v>
      </c>
      <c r="G2" s="21">
        <f>E2+F2</f>
        <v>8.4</v>
      </c>
      <c r="H2" s="22">
        <f t="shared" ref="H2:H37" si="0">RANK(G2, $G$2:$G$99, 0)</f>
        <v>15</v>
      </c>
      <c r="I2" s="30">
        <f>IFERROR((G2/'League Calculation'!B$9)*100, "")</f>
        <v>82.352941176470594</v>
      </c>
      <c r="J2" s="18">
        <v>9.1999999999999993</v>
      </c>
      <c r="K2" s="18">
        <v>1.5</v>
      </c>
      <c r="L2" s="21">
        <f>J2+K2</f>
        <v>10.7</v>
      </c>
      <c r="M2" s="22">
        <f t="shared" ref="M2:M37" si="1">RANK(L2,$L$2:$L$999, 0)</f>
        <v>17</v>
      </c>
      <c r="N2" s="30">
        <f>IFERROR((L2/'League Calculation'!C$9)*100, "")</f>
        <v>93.043478260869563</v>
      </c>
      <c r="O2" s="21">
        <f>E2+J2</f>
        <v>17.600000000000001</v>
      </c>
      <c r="P2" s="21">
        <f t="shared" ref="P2:Q2" si="2">F2+K2</f>
        <v>1.5</v>
      </c>
      <c r="Q2" s="21">
        <f t="shared" si="2"/>
        <v>19.100000000000001</v>
      </c>
      <c r="R2" s="22">
        <f t="shared" ref="R2:R37" si="3">RANK(Q2,$Q$2:$Q$59999, 0)</f>
        <v>16</v>
      </c>
      <c r="S2" s="32">
        <f>IFERROR((Q2/'League Calculation'!J$9)*100, "")</f>
        <v>89.671361502347423</v>
      </c>
    </row>
    <row r="3" spans="1:19">
      <c r="A3" t="s">
        <v>126</v>
      </c>
      <c r="B3" s="8">
        <v>2</v>
      </c>
      <c r="C3" t="s">
        <v>223</v>
      </c>
      <c r="E3" s="18">
        <v>7.6</v>
      </c>
      <c r="F3" s="18">
        <v>0</v>
      </c>
      <c r="G3" s="13">
        <f t="shared" ref="G3:G32" si="4">E3+F3</f>
        <v>7.6</v>
      </c>
      <c r="H3" s="14">
        <f t="shared" si="0"/>
        <v>25</v>
      </c>
      <c r="I3" s="28">
        <f>IFERROR((G3/'League Calculation'!B$9)*100, "")</f>
        <v>74.509803921568633</v>
      </c>
      <c r="J3" s="10">
        <v>8.5</v>
      </c>
      <c r="K3" s="10">
        <v>1.5</v>
      </c>
      <c r="L3" s="13">
        <f t="shared" ref="L3:L32" si="5">J3+K3</f>
        <v>10</v>
      </c>
      <c r="M3" s="14">
        <f t="shared" si="1"/>
        <v>23</v>
      </c>
      <c r="N3" s="28">
        <f>IFERROR((L3/'League Calculation'!C$9)*100, "")</f>
        <v>86.956521739130437</v>
      </c>
      <c r="O3" s="13">
        <f t="shared" ref="O3:O32" si="6">E3+J3</f>
        <v>16.100000000000001</v>
      </c>
      <c r="P3" s="13">
        <f t="shared" ref="P3:P32" si="7">F3+K3</f>
        <v>1.5</v>
      </c>
      <c r="Q3" s="13">
        <f t="shared" ref="Q3:Q32" si="8">G3+L3</f>
        <v>17.600000000000001</v>
      </c>
      <c r="R3" s="14">
        <f t="shared" si="3"/>
        <v>23</v>
      </c>
      <c r="S3" s="33">
        <f>IFERROR((Q3/'League Calculation'!J$9)*100, "")</f>
        <v>82.629107981220656</v>
      </c>
    </row>
    <row r="4" spans="1:19">
      <c r="A4" t="s">
        <v>126</v>
      </c>
      <c r="B4" s="8">
        <v>3</v>
      </c>
      <c r="C4" t="s">
        <v>224</v>
      </c>
      <c r="E4" s="18">
        <v>0</v>
      </c>
      <c r="F4" s="18">
        <v>0</v>
      </c>
      <c r="G4" s="13">
        <f t="shared" si="4"/>
        <v>0</v>
      </c>
      <c r="H4" s="14">
        <f t="shared" si="0"/>
        <v>28</v>
      </c>
      <c r="I4" s="28">
        <f>IFERROR((G4/'League Calculation'!B$9)*100, "")</f>
        <v>0</v>
      </c>
      <c r="J4" s="10">
        <v>0</v>
      </c>
      <c r="K4" s="10">
        <v>0</v>
      </c>
      <c r="L4" s="13">
        <f t="shared" si="5"/>
        <v>0</v>
      </c>
      <c r="M4" s="14">
        <f t="shared" si="1"/>
        <v>27</v>
      </c>
      <c r="N4" s="28">
        <f>IFERROR((L4/'League Calculation'!C$9)*100, "")</f>
        <v>0</v>
      </c>
      <c r="O4" s="13">
        <f t="shared" si="6"/>
        <v>0</v>
      </c>
      <c r="P4" s="13">
        <f t="shared" si="7"/>
        <v>0</v>
      </c>
      <c r="Q4" s="13">
        <f t="shared" si="8"/>
        <v>0</v>
      </c>
      <c r="R4" s="14">
        <f t="shared" si="3"/>
        <v>28</v>
      </c>
      <c r="S4" s="33">
        <f>IFERROR((Q4/'League Calculation'!J$9)*100, "")</f>
        <v>0</v>
      </c>
    </row>
    <row r="5" spans="1:19">
      <c r="A5" t="s">
        <v>86</v>
      </c>
      <c r="B5" s="8">
        <v>4</v>
      </c>
      <c r="C5" t="s">
        <v>225</v>
      </c>
      <c r="E5" s="18">
        <v>2.2000000000000002</v>
      </c>
      <c r="F5" s="18">
        <v>0</v>
      </c>
      <c r="G5" s="13">
        <f t="shared" si="4"/>
        <v>2.2000000000000002</v>
      </c>
      <c r="H5" s="14">
        <f t="shared" si="0"/>
        <v>27</v>
      </c>
      <c r="I5" s="28">
        <f>IFERROR((G5/'League Calculation'!B$9)*100, "")</f>
        <v>21.568627450980397</v>
      </c>
      <c r="J5" s="10">
        <v>9.1</v>
      </c>
      <c r="K5" s="10">
        <v>1.5</v>
      </c>
      <c r="L5" s="13">
        <f t="shared" si="5"/>
        <v>10.6</v>
      </c>
      <c r="M5" s="14">
        <f t="shared" si="1"/>
        <v>19</v>
      </c>
      <c r="N5" s="28">
        <f>IFERROR((L5/'League Calculation'!C$9)*100, "")</f>
        <v>92.173913043478265</v>
      </c>
      <c r="O5" s="13">
        <f t="shared" si="6"/>
        <v>11.3</v>
      </c>
      <c r="P5" s="13">
        <f t="shared" si="7"/>
        <v>1.5</v>
      </c>
      <c r="Q5" s="13">
        <f t="shared" si="8"/>
        <v>12.8</v>
      </c>
      <c r="R5" s="14">
        <f t="shared" si="3"/>
        <v>26</v>
      </c>
      <c r="S5" s="33">
        <f>IFERROR((Q5/'League Calculation'!J$9)*100, "")</f>
        <v>60.093896713615024</v>
      </c>
    </row>
    <row r="6" spans="1:19" s="20" customFormat="1">
      <c r="A6" s="19" t="s">
        <v>70</v>
      </c>
      <c r="B6" s="20">
        <v>5</v>
      </c>
      <c r="C6" s="19" t="s">
        <v>226</v>
      </c>
      <c r="E6" s="18">
        <v>7.9</v>
      </c>
      <c r="F6" s="18">
        <v>0</v>
      </c>
      <c r="G6" s="21">
        <f t="shared" si="4"/>
        <v>7.9</v>
      </c>
      <c r="H6" s="22">
        <f t="shared" si="0"/>
        <v>19</v>
      </c>
      <c r="I6" s="30">
        <f>IFERROR((G6/'League Calculation'!B$9)*100, "")</f>
        <v>77.450980392156879</v>
      </c>
      <c r="J6" s="18">
        <v>9.6</v>
      </c>
      <c r="K6" s="18">
        <v>1</v>
      </c>
      <c r="L6" s="21">
        <f t="shared" si="5"/>
        <v>10.6</v>
      </c>
      <c r="M6" s="22">
        <f t="shared" si="1"/>
        <v>19</v>
      </c>
      <c r="N6" s="30">
        <f>IFERROR((L6/'League Calculation'!C$9)*100, "")</f>
        <v>92.173913043478265</v>
      </c>
      <c r="O6" s="21">
        <f t="shared" si="6"/>
        <v>17.5</v>
      </c>
      <c r="P6" s="21">
        <f t="shared" si="7"/>
        <v>1</v>
      </c>
      <c r="Q6" s="21">
        <f t="shared" si="8"/>
        <v>18.5</v>
      </c>
      <c r="R6" s="22">
        <f t="shared" si="3"/>
        <v>19</v>
      </c>
      <c r="S6" s="32">
        <f>IFERROR((Q6/'League Calculation'!J$9)*100, "")</f>
        <v>86.854460093896719</v>
      </c>
    </row>
    <row r="7" spans="1:19">
      <c r="A7" t="s">
        <v>70</v>
      </c>
      <c r="B7" s="8">
        <v>6</v>
      </c>
      <c r="C7" t="s">
        <v>227</v>
      </c>
      <c r="E7" s="18">
        <v>0</v>
      </c>
      <c r="F7" s="18">
        <v>0</v>
      </c>
      <c r="G7" s="13">
        <f t="shared" si="4"/>
        <v>0</v>
      </c>
      <c r="H7" s="14">
        <f t="shared" si="0"/>
        <v>28</v>
      </c>
      <c r="I7" s="28">
        <f>IFERROR((G7/'League Calculation'!B$9)*100, "")</f>
        <v>0</v>
      </c>
      <c r="J7" s="10">
        <v>0</v>
      </c>
      <c r="K7" s="10">
        <v>0</v>
      </c>
      <c r="L7" s="13">
        <f t="shared" si="5"/>
        <v>0</v>
      </c>
      <c r="M7" s="14">
        <f t="shared" si="1"/>
        <v>27</v>
      </c>
      <c r="N7" s="28">
        <f>IFERROR((L7/'League Calculation'!C$9)*100, "")</f>
        <v>0</v>
      </c>
      <c r="O7" s="13">
        <f t="shared" si="6"/>
        <v>0</v>
      </c>
      <c r="P7" s="13">
        <f t="shared" si="7"/>
        <v>0</v>
      </c>
      <c r="Q7" s="13">
        <f t="shared" si="8"/>
        <v>0</v>
      </c>
      <c r="R7" s="14">
        <f t="shared" si="3"/>
        <v>28</v>
      </c>
      <c r="S7" s="33">
        <f>IFERROR((Q7/'League Calculation'!J$9)*100, "")</f>
        <v>0</v>
      </c>
    </row>
    <row r="8" spans="1:19">
      <c r="A8" t="s">
        <v>263</v>
      </c>
      <c r="B8" s="8">
        <v>7</v>
      </c>
      <c r="C8" t="s">
        <v>228</v>
      </c>
      <c r="E8" s="18">
        <v>0</v>
      </c>
      <c r="F8" s="18">
        <v>0</v>
      </c>
      <c r="G8" s="13">
        <f t="shared" si="4"/>
        <v>0</v>
      </c>
      <c r="H8" s="14">
        <f t="shared" si="0"/>
        <v>28</v>
      </c>
      <c r="I8" s="28">
        <f>IFERROR((G8/'League Calculation'!B$9)*100, "")</f>
        <v>0</v>
      </c>
      <c r="J8" s="10">
        <v>0</v>
      </c>
      <c r="K8" s="10">
        <v>0</v>
      </c>
      <c r="L8" s="13">
        <f t="shared" si="5"/>
        <v>0</v>
      </c>
      <c r="M8" s="14">
        <f t="shared" si="1"/>
        <v>27</v>
      </c>
      <c r="N8" s="28">
        <f>IFERROR((L8/'League Calculation'!C$9)*100, "")</f>
        <v>0</v>
      </c>
      <c r="O8" s="13">
        <f t="shared" si="6"/>
        <v>0</v>
      </c>
      <c r="P8" s="13">
        <f t="shared" si="7"/>
        <v>0</v>
      </c>
      <c r="Q8" s="13">
        <f t="shared" si="8"/>
        <v>0</v>
      </c>
      <c r="R8" s="14">
        <f t="shared" si="3"/>
        <v>28</v>
      </c>
      <c r="S8" s="33">
        <f>IFERROR((Q8/'League Calculation'!J$9)*100, "")</f>
        <v>0</v>
      </c>
    </row>
    <row r="9" spans="1:19">
      <c r="A9" t="s">
        <v>70</v>
      </c>
      <c r="B9" s="8">
        <v>8</v>
      </c>
      <c r="C9" t="s">
        <v>229</v>
      </c>
      <c r="E9" s="18">
        <v>7.6</v>
      </c>
      <c r="F9" s="18">
        <v>1</v>
      </c>
      <c r="G9" s="13">
        <f t="shared" si="4"/>
        <v>8.6</v>
      </c>
      <c r="H9" s="14">
        <f t="shared" si="0"/>
        <v>12</v>
      </c>
      <c r="I9" s="28">
        <f>IFERROR((G9/'League Calculation'!B$9)*100, "")</f>
        <v>84.313725490196077</v>
      </c>
      <c r="J9" s="10">
        <v>0</v>
      </c>
      <c r="K9" s="10">
        <v>0</v>
      </c>
      <c r="L9" s="13">
        <f t="shared" si="5"/>
        <v>0</v>
      </c>
      <c r="M9" s="14">
        <f t="shared" si="1"/>
        <v>27</v>
      </c>
      <c r="N9" s="28">
        <f>IFERROR((L9/'League Calculation'!C$9)*100, "")</f>
        <v>0</v>
      </c>
      <c r="O9" s="13">
        <f t="shared" si="6"/>
        <v>7.6</v>
      </c>
      <c r="P9" s="13">
        <f t="shared" si="7"/>
        <v>1</v>
      </c>
      <c r="Q9" s="13">
        <f t="shared" si="8"/>
        <v>8.6</v>
      </c>
      <c r="R9" s="14">
        <f t="shared" si="3"/>
        <v>27</v>
      </c>
      <c r="S9" s="33">
        <f>IFERROR((Q9/'League Calculation'!J$9)*100, "")</f>
        <v>40.375586854460089</v>
      </c>
    </row>
    <row r="10" spans="1:19">
      <c r="A10" s="19" t="s">
        <v>83</v>
      </c>
      <c r="B10" s="20">
        <v>9</v>
      </c>
      <c r="C10" s="19" t="s">
        <v>230</v>
      </c>
      <c r="D10" s="20"/>
      <c r="E10" s="18">
        <v>7.7</v>
      </c>
      <c r="F10" s="18">
        <v>0</v>
      </c>
      <c r="G10" s="21">
        <f t="shared" si="4"/>
        <v>7.7</v>
      </c>
      <c r="H10" s="22">
        <f t="shared" si="0"/>
        <v>23</v>
      </c>
      <c r="I10" s="30">
        <f>IFERROR((G10/'League Calculation'!B$9)*100, "")</f>
        <v>75.490196078431381</v>
      </c>
      <c r="J10" s="18">
        <v>9.5</v>
      </c>
      <c r="K10" s="18">
        <v>1</v>
      </c>
      <c r="L10" s="21">
        <f t="shared" si="5"/>
        <v>10.5</v>
      </c>
      <c r="M10" s="22">
        <f t="shared" si="1"/>
        <v>21</v>
      </c>
      <c r="N10" s="30">
        <f>IFERROR((L10/'League Calculation'!C$9)*100, "")</f>
        <v>91.304347826086953</v>
      </c>
      <c r="O10" s="21">
        <f t="shared" si="6"/>
        <v>17.2</v>
      </c>
      <c r="P10" s="21">
        <f t="shared" si="7"/>
        <v>1</v>
      </c>
      <c r="Q10" s="21">
        <f t="shared" si="8"/>
        <v>18.2</v>
      </c>
      <c r="R10" s="22">
        <f t="shared" si="3"/>
        <v>20</v>
      </c>
      <c r="S10" s="32">
        <f>IFERROR((Q10/'League Calculation'!J$9)*100, "")</f>
        <v>85.446009389671346</v>
      </c>
    </row>
    <row r="11" spans="1:19">
      <c r="A11" s="23" t="s">
        <v>83</v>
      </c>
      <c r="B11" s="24">
        <v>10</v>
      </c>
      <c r="C11" s="23" t="s">
        <v>231</v>
      </c>
      <c r="D11" s="24"/>
      <c r="E11" s="25">
        <v>8.3000000000000007</v>
      </c>
      <c r="F11" s="25">
        <v>1</v>
      </c>
      <c r="G11" s="26">
        <f t="shared" si="4"/>
        <v>9.3000000000000007</v>
      </c>
      <c r="H11" s="27">
        <f t="shared" si="0"/>
        <v>8</v>
      </c>
      <c r="I11" s="34">
        <f>IFERROR((G11/'League Calculation'!B$9)*100, "")</f>
        <v>91.176470588235304</v>
      </c>
      <c r="J11" s="25">
        <v>9.8000000000000007</v>
      </c>
      <c r="K11" s="25">
        <v>1.5</v>
      </c>
      <c r="L11" s="26">
        <f t="shared" si="5"/>
        <v>11.3</v>
      </c>
      <c r="M11" s="27">
        <f t="shared" si="1"/>
        <v>4</v>
      </c>
      <c r="N11" s="34">
        <f>IFERROR((L11/'League Calculation'!C$9)*100, "")</f>
        <v>98.260869565217405</v>
      </c>
      <c r="O11" s="26">
        <f t="shared" si="6"/>
        <v>18.100000000000001</v>
      </c>
      <c r="P11" s="26">
        <f t="shared" si="7"/>
        <v>2.5</v>
      </c>
      <c r="Q11" s="26">
        <f t="shared" si="8"/>
        <v>20.6</v>
      </c>
      <c r="R11" s="27">
        <f t="shared" si="3"/>
        <v>8</v>
      </c>
      <c r="S11" s="35">
        <f>IFERROR((Q11/'League Calculation'!J$9)*100, "")</f>
        <v>96.71361502347419</v>
      </c>
    </row>
    <row r="12" spans="1:19" s="20" customFormat="1">
      <c r="A12" s="19" t="s">
        <v>69</v>
      </c>
      <c r="B12" s="20">
        <v>11</v>
      </c>
      <c r="C12" s="19" t="s">
        <v>232</v>
      </c>
      <c r="E12" s="18">
        <v>7.8</v>
      </c>
      <c r="F12" s="18">
        <v>1</v>
      </c>
      <c r="G12" s="21">
        <f t="shared" si="4"/>
        <v>8.8000000000000007</v>
      </c>
      <c r="H12" s="22">
        <f t="shared" si="0"/>
        <v>10</v>
      </c>
      <c r="I12" s="30">
        <f>IFERROR((G12/'League Calculation'!B$9)*100, "")</f>
        <v>86.274509803921589</v>
      </c>
      <c r="J12" s="18">
        <v>9.4</v>
      </c>
      <c r="K12" s="18">
        <v>1.5</v>
      </c>
      <c r="L12" s="21">
        <f t="shared" si="5"/>
        <v>10.9</v>
      </c>
      <c r="M12" s="22">
        <f t="shared" si="1"/>
        <v>12</v>
      </c>
      <c r="N12" s="30">
        <f>IFERROR((L12/'League Calculation'!C$9)*100, "")</f>
        <v>94.782608695652186</v>
      </c>
      <c r="O12" s="21">
        <f t="shared" si="6"/>
        <v>17.2</v>
      </c>
      <c r="P12" s="21">
        <f t="shared" si="7"/>
        <v>2.5</v>
      </c>
      <c r="Q12" s="21">
        <f t="shared" si="8"/>
        <v>19.700000000000003</v>
      </c>
      <c r="R12" s="22">
        <f t="shared" si="3"/>
        <v>12</v>
      </c>
      <c r="S12" s="32">
        <f>IFERROR((Q12/'League Calculation'!J$9)*100, "")</f>
        <v>92.488262910798142</v>
      </c>
    </row>
    <row r="13" spans="1:19">
      <c r="A13" t="s">
        <v>69</v>
      </c>
      <c r="B13" s="8">
        <v>12</v>
      </c>
      <c r="C13" t="s">
        <v>233</v>
      </c>
      <c r="E13" s="18">
        <v>0</v>
      </c>
      <c r="F13" s="18">
        <v>0</v>
      </c>
      <c r="G13" s="13">
        <f t="shared" si="4"/>
        <v>0</v>
      </c>
      <c r="H13" s="14">
        <f t="shared" si="0"/>
        <v>28</v>
      </c>
      <c r="I13" s="28">
        <f>IFERROR((G13/'League Calculation'!B$9)*100, "")</f>
        <v>0</v>
      </c>
      <c r="J13" s="10">
        <v>0</v>
      </c>
      <c r="K13" s="10">
        <v>0</v>
      </c>
      <c r="L13" s="13">
        <f t="shared" si="5"/>
        <v>0</v>
      </c>
      <c r="M13" s="14">
        <f t="shared" si="1"/>
        <v>27</v>
      </c>
      <c r="N13" s="28">
        <f>IFERROR((L13/'League Calculation'!C$9)*100, "")</f>
        <v>0</v>
      </c>
      <c r="O13" s="13">
        <f t="shared" si="6"/>
        <v>0</v>
      </c>
      <c r="P13" s="13">
        <f t="shared" si="7"/>
        <v>0</v>
      </c>
      <c r="Q13" s="13">
        <f t="shared" si="8"/>
        <v>0</v>
      </c>
      <c r="R13" s="14">
        <f t="shared" si="3"/>
        <v>28</v>
      </c>
      <c r="S13" s="33">
        <f>IFERROR((Q13/'League Calculation'!J$9)*100, "")</f>
        <v>0</v>
      </c>
    </row>
    <row r="14" spans="1:19">
      <c r="A14" t="s">
        <v>69</v>
      </c>
      <c r="B14" s="8">
        <v>13</v>
      </c>
      <c r="C14" t="s">
        <v>234</v>
      </c>
      <c r="E14" s="18">
        <v>7.8</v>
      </c>
      <c r="F14" s="18">
        <v>0</v>
      </c>
      <c r="G14" s="13">
        <f t="shared" si="4"/>
        <v>7.8</v>
      </c>
      <c r="H14" s="14">
        <f t="shared" si="0"/>
        <v>20</v>
      </c>
      <c r="I14" s="28">
        <f>IFERROR((G14/'League Calculation'!B$9)*100, "")</f>
        <v>76.47058823529413</v>
      </c>
      <c r="J14" s="10">
        <v>8.4</v>
      </c>
      <c r="K14" s="10">
        <v>1.5</v>
      </c>
      <c r="L14" s="13">
        <f t="shared" si="5"/>
        <v>9.9</v>
      </c>
      <c r="M14" s="14">
        <f t="shared" si="1"/>
        <v>24</v>
      </c>
      <c r="N14" s="28">
        <f>IFERROR((L14/'League Calculation'!C$9)*100, "")</f>
        <v>86.08695652173914</v>
      </c>
      <c r="O14" s="13">
        <f t="shared" si="6"/>
        <v>16.2</v>
      </c>
      <c r="P14" s="13">
        <f t="shared" si="7"/>
        <v>1.5</v>
      </c>
      <c r="Q14" s="13">
        <f t="shared" si="8"/>
        <v>17.7</v>
      </c>
      <c r="R14" s="14">
        <f t="shared" si="3"/>
        <v>22</v>
      </c>
      <c r="S14" s="33">
        <f>IFERROR((Q14/'League Calculation'!J$9)*100, "")</f>
        <v>83.098591549295762</v>
      </c>
    </row>
    <row r="15" spans="1:19">
      <c r="A15" t="s">
        <v>69</v>
      </c>
      <c r="B15" s="8">
        <v>14</v>
      </c>
      <c r="C15" t="s">
        <v>235</v>
      </c>
      <c r="E15" s="18">
        <v>7.7</v>
      </c>
      <c r="F15" s="18">
        <v>0</v>
      </c>
      <c r="G15" s="13">
        <f t="shared" si="4"/>
        <v>7.7</v>
      </c>
      <c r="H15" s="14">
        <f t="shared" si="0"/>
        <v>23</v>
      </c>
      <c r="I15" s="28">
        <f>IFERROR((G15/'League Calculation'!B$9)*100, "")</f>
        <v>75.490196078431381</v>
      </c>
      <c r="J15" s="10">
        <v>8.8000000000000007</v>
      </c>
      <c r="K15" s="10">
        <v>1.5</v>
      </c>
      <c r="L15" s="13">
        <f t="shared" si="5"/>
        <v>10.3</v>
      </c>
      <c r="M15" s="14">
        <f t="shared" si="1"/>
        <v>22</v>
      </c>
      <c r="N15" s="28">
        <f>IFERROR((L15/'League Calculation'!C$9)*100, "")</f>
        <v>89.565217391304358</v>
      </c>
      <c r="O15" s="13">
        <f t="shared" si="6"/>
        <v>16.5</v>
      </c>
      <c r="P15" s="13">
        <f t="shared" si="7"/>
        <v>1.5</v>
      </c>
      <c r="Q15" s="13">
        <f t="shared" si="8"/>
        <v>18</v>
      </c>
      <c r="R15" s="14">
        <f t="shared" si="3"/>
        <v>21</v>
      </c>
      <c r="S15" s="33">
        <f>IFERROR((Q15/'League Calculation'!J$9)*100, "")</f>
        <v>84.507042253521121</v>
      </c>
    </row>
    <row r="16" spans="1:19" s="20" customFormat="1">
      <c r="A16" s="19" t="s">
        <v>264</v>
      </c>
      <c r="B16" s="20">
        <v>15</v>
      </c>
      <c r="C16" s="19" t="s">
        <v>236</v>
      </c>
      <c r="E16" s="18">
        <v>7.6</v>
      </c>
      <c r="F16" s="18">
        <v>1</v>
      </c>
      <c r="G16" s="21">
        <f t="shared" si="4"/>
        <v>8.6</v>
      </c>
      <c r="H16" s="22">
        <f t="shared" si="0"/>
        <v>12</v>
      </c>
      <c r="I16" s="30">
        <f>IFERROR((G16/'League Calculation'!B$9)*100, "")</f>
        <v>84.313725490196077</v>
      </c>
      <c r="J16" s="18">
        <v>9.3000000000000007</v>
      </c>
      <c r="K16" s="18">
        <v>1.5</v>
      </c>
      <c r="L16" s="21">
        <f t="shared" si="5"/>
        <v>10.8</v>
      </c>
      <c r="M16" s="22">
        <f t="shared" si="1"/>
        <v>14</v>
      </c>
      <c r="N16" s="30">
        <f>IFERROR((L16/'League Calculation'!C$9)*100, "")</f>
        <v>93.913043478260875</v>
      </c>
      <c r="O16" s="21">
        <f t="shared" si="6"/>
        <v>16.899999999999999</v>
      </c>
      <c r="P16" s="21">
        <f t="shared" si="7"/>
        <v>2.5</v>
      </c>
      <c r="Q16" s="21">
        <f t="shared" si="8"/>
        <v>19.399999999999999</v>
      </c>
      <c r="R16" s="22">
        <f t="shared" si="3"/>
        <v>14</v>
      </c>
      <c r="S16" s="32">
        <f>IFERROR((Q16/'League Calculation'!J$9)*100, "")</f>
        <v>91.079812206572768</v>
      </c>
    </row>
    <row r="17" spans="1:19">
      <c r="A17" t="s">
        <v>264</v>
      </c>
      <c r="B17" s="8">
        <v>16</v>
      </c>
      <c r="C17" t="s">
        <v>237</v>
      </c>
      <c r="E17" s="18">
        <v>0</v>
      </c>
      <c r="F17" s="18">
        <v>0</v>
      </c>
      <c r="G17" s="13">
        <f t="shared" si="4"/>
        <v>0</v>
      </c>
      <c r="H17" s="14">
        <f t="shared" si="0"/>
        <v>28</v>
      </c>
      <c r="I17" s="28">
        <f>IFERROR((G17/'League Calculation'!B$9)*100, "")</f>
        <v>0</v>
      </c>
      <c r="J17" s="10">
        <v>0</v>
      </c>
      <c r="K17" s="10">
        <v>0</v>
      </c>
      <c r="L17" s="13">
        <f t="shared" si="5"/>
        <v>0</v>
      </c>
      <c r="M17" s="14">
        <f t="shared" si="1"/>
        <v>27</v>
      </c>
      <c r="N17" s="28">
        <f>IFERROR((L17/'League Calculation'!C$9)*100, "")</f>
        <v>0</v>
      </c>
      <c r="O17" s="13">
        <f t="shared" si="6"/>
        <v>0</v>
      </c>
      <c r="P17" s="13">
        <f t="shared" si="7"/>
        <v>0</v>
      </c>
      <c r="Q17" s="13">
        <f t="shared" si="8"/>
        <v>0</v>
      </c>
      <c r="R17" s="14">
        <f t="shared" si="3"/>
        <v>28</v>
      </c>
      <c r="S17" s="33">
        <f>IFERROR((Q17/'League Calculation'!J$9)*100, "")</f>
        <v>0</v>
      </c>
    </row>
    <row r="18" spans="1:19">
      <c r="A18" t="s">
        <v>264</v>
      </c>
      <c r="B18" s="8">
        <v>17</v>
      </c>
      <c r="C18" t="s">
        <v>238</v>
      </c>
      <c r="E18" s="18">
        <v>7.8</v>
      </c>
      <c r="F18" s="18">
        <v>0</v>
      </c>
      <c r="G18" s="13">
        <f t="shared" si="4"/>
        <v>7.8</v>
      </c>
      <c r="H18" s="14">
        <f t="shared" si="0"/>
        <v>20</v>
      </c>
      <c r="I18" s="28">
        <f>IFERROR((G18/'League Calculation'!B$9)*100, "")</f>
        <v>76.47058823529413</v>
      </c>
      <c r="J18" s="10">
        <v>8.6999999999999993</v>
      </c>
      <c r="K18" s="10">
        <v>0</v>
      </c>
      <c r="L18" s="13">
        <f t="shared" si="5"/>
        <v>8.6999999999999993</v>
      </c>
      <c r="M18" s="14">
        <f t="shared" si="1"/>
        <v>26</v>
      </c>
      <c r="N18" s="28">
        <f>IFERROR((L18/'League Calculation'!C$9)*100, "")</f>
        <v>75.65217391304347</v>
      </c>
      <c r="O18" s="13">
        <f t="shared" si="6"/>
        <v>16.5</v>
      </c>
      <c r="P18" s="13">
        <f t="shared" si="7"/>
        <v>0</v>
      </c>
      <c r="Q18" s="13">
        <f t="shared" si="8"/>
        <v>16.5</v>
      </c>
      <c r="R18" s="14">
        <f t="shared" si="3"/>
        <v>25</v>
      </c>
      <c r="S18" s="33">
        <f>IFERROR((Q18/'League Calculation'!J$9)*100, "")</f>
        <v>77.464788732394368</v>
      </c>
    </row>
    <row r="19" spans="1:19" s="20" customFormat="1">
      <c r="A19" s="19" t="s">
        <v>264</v>
      </c>
      <c r="B19" s="20">
        <v>18</v>
      </c>
      <c r="C19" s="19" t="s">
        <v>239</v>
      </c>
      <c r="E19" s="18">
        <v>7.8</v>
      </c>
      <c r="F19" s="18">
        <v>0</v>
      </c>
      <c r="G19" s="21">
        <f t="shared" si="4"/>
        <v>7.8</v>
      </c>
      <c r="H19" s="22">
        <f t="shared" si="0"/>
        <v>20</v>
      </c>
      <c r="I19" s="30">
        <f>IFERROR((G19/'League Calculation'!B$9)*100, "")</f>
        <v>76.47058823529413</v>
      </c>
      <c r="J19" s="18">
        <v>9.4</v>
      </c>
      <c r="K19" s="18">
        <v>1.5</v>
      </c>
      <c r="L19" s="21">
        <f t="shared" si="5"/>
        <v>10.9</v>
      </c>
      <c r="M19" s="22">
        <f t="shared" si="1"/>
        <v>12</v>
      </c>
      <c r="N19" s="30">
        <f>IFERROR((L19/'League Calculation'!C$9)*100, "")</f>
        <v>94.782608695652186</v>
      </c>
      <c r="O19" s="21">
        <f t="shared" si="6"/>
        <v>17.2</v>
      </c>
      <c r="P19" s="21">
        <f t="shared" si="7"/>
        <v>1.5</v>
      </c>
      <c r="Q19" s="21">
        <f t="shared" si="8"/>
        <v>18.7</v>
      </c>
      <c r="R19" s="22">
        <f t="shared" si="3"/>
        <v>18</v>
      </c>
      <c r="S19" s="32">
        <f>IFERROR((Q19/'League Calculation'!J$9)*100, "")</f>
        <v>87.793427230046944</v>
      </c>
    </row>
    <row r="20" spans="1:19">
      <c r="A20" s="23" t="s">
        <v>70</v>
      </c>
      <c r="B20" s="24">
        <v>19</v>
      </c>
      <c r="C20" s="23" t="s">
        <v>240</v>
      </c>
      <c r="D20" s="24"/>
      <c r="E20" s="25">
        <v>8.6999999999999993</v>
      </c>
      <c r="F20" s="25">
        <v>1</v>
      </c>
      <c r="G20" s="26">
        <f t="shared" si="4"/>
        <v>9.6999999999999993</v>
      </c>
      <c r="H20" s="27">
        <f t="shared" si="0"/>
        <v>6</v>
      </c>
      <c r="I20" s="34">
        <f>IFERROR((G20/'League Calculation'!B$9)*100, "")</f>
        <v>95.098039215686271</v>
      </c>
      <c r="J20" s="25">
        <v>9.5</v>
      </c>
      <c r="K20" s="25">
        <v>1.5</v>
      </c>
      <c r="L20" s="26">
        <f t="shared" si="5"/>
        <v>11</v>
      </c>
      <c r="M20" s="27">
        <f t="shared" si="1"/>
        <v>10</v>
      </c>
      <c r="N20" s="34">
        <f>IFERROR((L20/'League Calculation'!C$9)*100, "")</f>
        <v>95.652173913043484</v>
      </c>
      <c r="O20" s="26">
        <f t="shared" si="6"/>
        <v>18.2</v>
      </c>
      <c r="P20" s="26">
        <f t="shared" si="7"/>
        <v>2.5</v>
      </c>
      <c r="Q20" s="26">
        <f t="shared" si="8"/>
        <v>20.7</v>
      </c>
      <c r="R20" s="27">
        <f t="shared" si="3"/>
        <v>7</v>
      </c>
      <c r="S20" s="35">
        <f>IFERROR((Q20/'League Calculation'!J$9)*100, "")</f>
        <v>97.183098591549282</v>
      </c>
    </row>
    <row r="21" spans="1:19" s="20" customFormat="1">
      <c r="A21" s="19" t="s">
        <v>261</v>
      </c>
      <c r="B21" s="20">
        <v>20</v>
      </c>
      <c r="C21" s="19" t="s">
        <v>241</v>
      </c>
      <c r="E21" s="18">
        <v>8.4</v>
      </c>
      <c r="F21" s="18">
        <v>0</v>
      </c>
      <c r="G21" s="21">
        <f t="shared" si="4"/>
        <v>8.4</v>
      </c>
      <c r="H21" s="22">
        <f t="shared" si="0"/>
        <v>15</v>
      </c>
      <c r="I21" s="30">
        <f>IFERROR((G21/'League Calculation'!B$9)*100, "")</f>
        <v>82.352941176470594</v>
      </c>
      <c r="J21" s="18">
        <v>9.6999999999999993</v>
      </c>
      <c r="K21" s="18">
        <v>1.5</v>
      </c>
      <c r="L21" s="21">
        <f t="shared" si="5"/>
        <v>11.2</v>
      </c>
      <c r="M21" s="22">
        <f t="shared" si="1"/>
        <v>5</v>
      </c>
      <c r="N21" s="30">
        <f>IFERROR((L21/'League Calculation'!C$9)*100, "")</f>
        <v>97.391304347826079</v>
      </c>
      <c r="O21" s="21">
        <f t="shared" si="6"/>
        <v>18.100000000000001</v>
      </c>
      <c r="P21" s="21">
        <f t="shared" si="7"/>
        <v>1.5</v>
      </c>
      <c r="Q21" s="21">
        <f t="shared" si="8"/>
        <v>19.600000000000001</v>
      </c>
      <c r="R21" s="22">
        <f t="shared" si="3"/>
        <v>13</v>
      </c>
      <c r="S21" s="32">
        <f>IFERROR((Q21/'League Calculation'!J$9)*100, "")</f>
        <v>92.018779342723008</v>
      </c>
    </row>
    <row r="22" spans="1:19">
      <c r="A22" t="s">
        <v>104</v>
      </c>
      <c r="B22" s="8">
        <v>21</v>
      </c>
      <c r="C22" t="s">
        <v>242</v>
      </c>
      <c r="E22" s="18">
        <v>0</v>
      </c>
      <c r="F22" s="18">
        <v>0</v>
      </c>
      <c r="G22" s="13">
        <f t="shared" si="4"/>
        <v>0</v>
      </c>
      <c r="H22" s="14">
        <f t="shared" si="0"/>
        <v>28</v>
      </c>
      <c r="I22" s="28">
        <f>IFERROR((G22/'League Calculation'!B$9)*100, "")</f>
        <v>0</v>
      </c>
      <c r="J22" s="18">
        <v>0</v>
      </c>
      <c r="K22" s="18">
        <v>0</v>
      </c>
      <c r="L22" s="13">
        <f t="shared" si="5"/>
        <v>0</v>
      </c>
      <c r="M22" s="14">
        <f t="shared" si="1"/>
        <v>27</v>
      </c>
      <c r="N22" s="28">
        <f>IFERROR((L22/'League Calculation'!C$9)*100, "")</f>
        <v>0</v>
      </c>
      <c r="O22" s="13">
        <f t="shared" si="6"/>
        <v>0</v>
      </c>
      <c r="P22" s="13">
        <f t="shared" si="7"/>
        <v>0</v>
      </c>
      <c r="Q22" s="13">
        <f t="shared" si="8"/>
        <v>0</v>
      </c>
      <c r="R22" s="14">
        <f t="shared" si="3"/>
        <v>28</v>
      </c>
      <c r="S22" s="33">
        <f>IFERROR((Q22/'League Calculation'!J$9)*100, "")</f>
        <v>0</v>
      </c>
    </row>
    <row r="23" spans="1:19">
      <c r="A23" t="s">
        <v>104</v>
      </c>
      <c r="B23" s="8">
        <v>22</v>
      </c>
      <c r="C23" t="s">
        <v>243</v>
      </c>
      <c r="E23" s="18">
        <v>0</v>
      </c>
      <c r="F23" s="18">
        <v>0</v>
      </c>
      <c r="G23" s="13">
        <f t="shared" si="4"/>
        <v>0</v>
      </c>
      <c r="H23" s="14">
        <f t="shared" si="0"/>
        <v>28</v>
      </c>
      <c r="I23" s="28">
        <f>IFERROR((G23/'League Calculation'!B$9)*100, "")</f>
        <v>0</v>
      </c>
      <c r="J23" s="18">
        <v>0</v>
      </c>
      <c r="K23" s="18">
        <v>0</v>
      </c>
      <c r="L23" s="13">
        <f t="shared" si="5"/>
        <v>0</v>
      </c>
      <c r="M23" s="14">
        <f t="shared" si="1"/>
        <v>27</v>
      </c>
      <c r="N23" s="28">
        <f>IFERROR((L23/'League Calculation'!C$9)*100, "")</f>
        <v>0</v>
      </c>
      <c r="O23" s="13">
        <f t="shared" si="6"/>
        <v>0</v>
      </c>
      <c r="P23" s="13">
        <f t="shared" si="7"/>
        <v>0</v>
      </c>
      <c r="Q23" s="13">
        <f t="shared" si="8"/>
        <v>0</v>
      </c>
      <c r="R23" s="14">
        <f t="shared" si="3"/>
        <v>28</v>
      </c>
      <c r="S23" s="33">
        <f>IFERROR((Q23/'League Calculation'!J$9)*100, "")</f>
        <v>0</v>
      </c>
    </row>
    <row r="24" spans="1:19">
      <c r="A24" s="23" t="s">
        <v>104</v>
      </c>
      <c r="B24" s="24">
        <v>23</v>
      </c>
      <c r="C24" s="23" t="s">
        <v>244</v>
      </c>
      <c r="D24" s="24"/>
      <c r="E24" s="25">
        <v>9</v>
      </c>
      <c r="F24" s="25">
        <v>1</v>
      </c>
      <c r="G24" s="26">
        <f t="shared" si="4"/>
        <v>10</v>
      </c>
      <c r="H24" s="27">
        <f t="shared" si="0"/>
        <v>2</v>
      </c>
      <c r="I24" s="34">
        <f>IFERROR((G24/'League Calculation'!B$9)*100, "")</f>
        <v>98.039215686274517</v>
      </c>
      <c r="J24" s="25">
        <v>9.3000000000000007</v>
      </c>
      <c r="K24" s="25">
        <v>1.5</v>
      </c>
      <c r="L24" s="26">
        <f t="shared" si="5"/>
        <v>10.8</v>
      </c>
      <c r="M24" s="27">
        <f t="shared" si="1"/>
        <v>14</v>
      </c>
      <c r="N24" s="34">
        <f>IFERROR((L24/'League Calculation'!C$9)*100, "")</f>
        <v>93.913043478260875</v>
      </c>
      <c r="O24" s="26">
        <f t="shared" si="6"/>
        <v>18.3</v>
      </c>
      <c r="P24" s="26">
        <f t="shared" si="7"/>
        <v>2.5</v>
      </c>
      <c r="Q24" s="26">
        <f t="shared" si="8"/>
        <v>20.8</v>
      </c>
      <c r="R24" s="27">
        <f t="shared" si="3"/>
        <v>5</v>
      </c>
      <c r="S24" s="35">
        <f>IFERROR((Q24/'League Calculation'!J$9)*100, "")</f>
        <v>97.652582159624416</v>
      </c>
    </row>
    <row r="25" spans="1:19">
      <c r="A25" s="23" t="s">
        <v>104</v>
      </c>
      <c r="B25" s="24">
        <v>24</v>
      </c>
      <c r="C25" s="23" t="s">
        <v>245</v>
      </c>
      <c r="D25" s="24"/>
      <c r="E25" s="25">
        <v>8.9</v>
      </c>
      <c r="F25" s="25">
        <v>1</v>
      </c>
      <c r="G25" s="26">
        <f t="shared" si="4"/>
        <v>9.9</v>
      </c>
      <c r="H25" s="27">
        <f t="shared" si="0"/>
        <v>4</v>
      </c>
      <c r="I25" s="34">
        <f>IFERROR((G25/'League Calculation'!B$9)*100, "")</f>
        <v>97.058823529411768</v>
      </c>
      <c r="J25" s="25">
        <v>9.9</v>
      </c>
      <c r="K25" s="25">
        <v>1.5</v>
      </c>
      <c r="L25" s="26">
        <f t="shared" si="5"/>
        <v>11.4</v>
      </c>
      <c r="M25" s="27">
        <f t="shared" si="1"/>
        <v>2</v>
      </c>
      <c r="N25" s="34">
        <f>IFERROR((L25/'League Calculation'!C$9)*100, "")</f>
        <v>99.130434782608702</v>
      </c>
      <c r="O25" s="26">
        <f t="shared" si="6"/>
        <v>18.8</v>
      </c>
      <c r="P25" s="26">
        <f t="shared" si="7"/>
        <v>2.5</v>
      </c>
      <c r="Q25" s="26">
        <f t="shared" si="8"/>
        <v>21.3</v>
      </c>
      <c r="R25" s="27">
        <f t="shared" si="3"/>
        <v>1</v>
      </c>
      <c r="S25" s="35">
        <f>IFERROR((Q25/'League Calculation'!J$9)*100, "")</f>
        <v>100</v>
      </c>
    </row>
    <row r="26" spans="1:19" s="20" customFormat="1">
      <c r="A26" s="23" t="s">
        <v>104</v>
      </c>
      <c r="B26" s="24">
        <v>25</v>
      </c>
      <c r="C26" s="23" t="s">
        <v>246</v>
      </c>
      <c r="D26" s="24"/>
      <c r="E26" s="25">
        <v>9.1999999999999993</v>
      </c>
      <c r="F26" s="25">
        <v>1</v>
      </c>
      <c r="G26" s="26">
        <f t="shared" si="4"/>
        <v>10.199999999999999</v>
      </c>
      <c r="H26" s="27">
        <f t="shared" si="0"/>
        <v>1</v>
      </c>
      <c r="I26" s="34">
        <f>IFERROR((G26/'League Calculation'!B$9)*100, "")</f>
        <v>100</v>
      </c>
      <c r="J26" s="25">
        <v>9.6</v>
      </c>
      <c r="K26" s="25">
        <v>1.5</v>
      </c>
      <c r="L26" s="26">
        <f t="shared" si="5"/>
        <v>11.1</v>
      </c>
      <c r="M26" s="27">
        <f t="shared" si="1"/>
        <v>7</v>
      </c>
      <c r="N26" s="34">
        <f>IFERROR((L26/'League Calculation'!C$9)*100, "")</f>
        <v>96.521739130434781</v>
      </c>
      <c r="O26" s="26">
        <f t="shared" si="6"/>
        <v>18.799999999999997</v>
      </c>
      <c r="P26" s="26">
        <f t="shared" si="7"/>
        <v>2.5</v>
      </c>
      <c r="Q26" s="26">
        <f t="shared" si="8"/>
        <v>21.299999999999997</v>
      </c>
      <c r="R26" s="27">
        <v>1</v>
      </c>
      <c r="S26" s="35">
        <f>IFERROR((Q26/'League Calculation'!J$9)*100, "")</f>
        <v>99.999999999999972</v>
      </c>
    </row>
    <row r="27" spans="1:19" s="20" customFormat="1">
      <c r="A27" s="19" t="s">
        <v>104</v>
      </c>
      <c r="B27" s="20">
        <v>26</v>
      </c>
      <c r="C27" s="19" t="s">
        <v>247</v>
      </c>
      <c r="E27" s="18">
        <v>8.4</v>
      </c>
      <c r="F27" s="18">
        <v>0</v>
      </c>
      <c r="G27" s="21">
        <f t="shared" si="4"/>
        <v>8.4</v>
      </c>
      <c r="H27" s="22">
        <f t="shared" si="0"/>
        <v>15</v>
      </c>
      <c r="I27" s="30">
        <f>IFERROR((G27/'League Calculation'!B$9)*100, "")</f>
        <v>82.352941176470594</v>
      </c>
      <c r="J27" s="18">
        <v>9.5</v>
      </c>
      <c r="K27" s="18">
        <v>1.5</v>
      </c>
      <c r="L27" s="21">
        <f t="shared" si="5"/>
        <v>11</v>
      </c>
      <c r="M27" s="22">
        <f t="shared" si="1"/>
        <v>10</v>
      </c>
      <c r="N27" s="30">
        <f>IFERROR((L27/'League Calculation'!C$9)*100, "")</f>
        <v>95.652173913043484</v>
      </c>
      <c r="O27" s="21">
        <f t="shared" si="6"/>
        <v>17.899999999999999</v>
      </c>
      <c r="P27" s="21">
        <f t="shared" si="7"/>
        <v>1.5</v>
      </c>
      <c r="Q27" s="21">
        <f t="shared" si="8"/>
        <v>19.399999999999999</v>
      </c>
      <c r="R27" s="22">
        <f t="shared" si="3"/>
        <v>14</v>
      </c>
      <c r="S27" s="32">
        <f>IFERROR((Q27/'League Calculation'!J$9)*100, "")</f>
        <v>91.079812206572768</v>
      </c>
    </row>
    <row r="28" spans="1:19">
      <c r="A28" t="s">
        <v>104</v>
      </c>
      <c r="B28" s="8">
        <v>27</v>
      </c>
      <c r="C28" t="s">
        <v>248</v>
      </c>
      <c r="E28" s="18">
        <v>0</v>
      </c>
      <c r="F28" s="18">
        <v>0</v>
      </c>
      <c r="G28" s="13">
        <f t="shared" si="4"/>
        <v>0</v>
      </c>
      <c r="H28" s="14">
        <f t="shared" si="0"/>
        <v>28</v>
      </c>
      <c r="I28" s="28">
        <f>IFERROR((G28/'League Calculation'!B$9)*100, "")</f>
        <v>0</v>
      </c>
      <c r="J28" s="18">
        <v>0</v>
      </c>
      <c r="K28" s="18">
        <v>0</v>
      </c>
      <c r="L28" s="13">
        <f t="shared" si="5"/>
        <v>0</v>
      </c>
      <c r="M28" s="14">
        <f t="shared" si="1"/>
        <v>27</v>
      </c>
      <c r="N28" s="28">
        <f>IFERROR((L28/'League Calculation'!C$9)*100, "")</f>
        <v>0</v>
      </c>
      <c r="O28" s="13">
        <f t="shared" si="6"/>
        <v>0</v>
      </c>
      <c r="P28" s="13">
        <f t="shared" si="7"/>
        <v>0</v>
      </c>
      <c r="Q28" s="13">
        <f t="shared" si="8"/>
        <v>0</v>
      </c>
      <c r="R28" s="14">
        <f t="shared" si="3"/>
        <v>28</v>
      </c>
      <c r="S28" s="33">
        <f>IFERROR((Q28/'League Calculation'!J$9)*100, "")</f>
        <v>0</v>
      </c>
    </row>
    <row r="29" spans="1:19">
      <c r="A29" s="23" t="s">
        <v>261</v>
      </c>
      <c r="B29" s="24">
        <v>28</v>
      </c>
      <c r="C29" s="23" t="s">
        <v>249</v>
      </c>
      <c r="D29" s="24"/>
      <c r="E29" s="25">
        <v>8.8000000000000007</v>
      </c>
      <c r="F29" s="25">
        <v>1</v>
      </c>
      <c r="G29" s="26">
        <f t="shared" si="4"/>
        <v>9.8000000000000007</v>
      </c>
      <c r="H29" s="27">
        <f t="shared" si="0"/>
        <v>5</v>
      </c>
      <c r="I29" s="34">
        <f>IFERROR((G29/'League Calculation'!B$9)*100, "")</f>
        <v>96.078431372549034</v>
      </c>
      <c r="J29" s="25">
        <v>10</v>
      </c>
      <c r="K29" s="25">
        <v>1.5</v>
      </c>
      <c r="L29" s="26">
        <f t="shared" si="5"/>
        <v>11.5</v>
      </c>
      <c r="M29" s="27">
        <f t="shared" si="1"/>
        <v>1</v>
      </c>
      <c r="N29" s="34">
        <f>IFERROR((L29/'League Calculation'!C$9)*100, "")</f>
        <v>100</v>
      </c>
      <c r="O29" s="26">
        <f t="shared" si="6"/>
        <v>18.8</v>
      </c>
      <c r="P29" s="26">
        <f t="shared" si="7"/>
        <v>2.5</v>
      </c>
      <c r="Q29" s="26">
        <f t="shared" si="8"/>
        <v>21.3</v>
      </c>
      <c r="R29" s="27">
        <f t="shared" si="3"/>
        <v>1</v>
      </c>
      <c r="S29" s="35">
        <f>IFERROR((Q29/'League Calculation'!J$9)*100, "")</f>
        <v>100</v>
      </c>
    </row>
    <row r="30" spans="1:19">
      <c r="A30" s="23" t="s">
        <v>85</v>
      </c>
      <c r="B30" s="24">
        <v>29</v>
      </c>
      <c r="C30" s="23" t="s">
        <v>250</v>
      </c>
      <c r="D30" s="24"/>
      <c r="E30" s="25">
        <v>8.3000000000000007</v>
      </c>
      <c r="F30" s="25">
        <v>0.5</v>
      </c>
      <c r="G30" s="26">
        <f t="shared" si="4"/>
        <v>8.8000000000000007</v>
      </c>
      <c r="H30" s="27">
        <f t="shared" si="0"/>
        <v>10</v>
      </c>
      <c r="I30" s="34">
        <f>IFERROR((G30/'League Calculation'!B$9)*100, "")</f>
        <v>86.274509803921589</v>
      </c>
      <c r="J30" s="25">
        <v>9.6999999999999993</v>
      </c>
      <c r="K30" s="25">
        <v>1.5</v>
      </c>
      <c r="L30" s="26">
        <f t="shared" si="5"/>
        <v>11.2</v>
      </c>
      <c r="M30" s="27">
        <f t="shared" si="1"/>
        <v>5</v>
      </c>
      <c r="N30" s="34">
        <f>IFERROR((L30/'League Calculation'!C$9)*100, "")</f>
        <v>97.391304347826079</v>
      </c>
      <c r="O30" s="26">
        <f t="shared" si="6"/>
        <v>18</v>
      </c>
      <c r="P30" s="26">
        <f t="shared" si="7"/>
        <v>2</v>
      </c>
      <c r="Q30" s="26">
        <f t="shared" si="8"/>
        <v>20</v>
      </c>
      <c r="R30" s="27">
        <f t="shared" si="3"/>
        <v>9</v>
      </c>
      <c r="S30" s="35">
        <f>IFERROR((Q30/'League Calculation'!J$9)*100, "")</f>
        <v>93.896713615023472</v>
      </c>
    </row>
    <row r="31" spans="1:19">
      <c r="A31" t="s">
        <v>104</v>
      </c>
      <c r="B31" s="8">
        <v>30</v>
      </c>
      <c r="C31" t="s">
        <v>251</v>
      </c>
      <c r="E31" s="10">
        <v>7.3</v>
      </c>
      <c r="F31" s="10">
        <v>0</v>
      </c>
      <c r="G31" s="13">
        <f t="shared" si="4"/>
        <v>7.3</v>
      </c>
      <c r="H31" s="14">
        <f t="shared" si="0"/>
        <v>26</v>
      </c>
      <c r="I31" s="28">
        <f>IFERROR((G31/'League Calculation'!B$9)*100, "")</f>
        <v>71.568627450980387</v>
      </c>
      <c r="J31" s="18">
        <v>8.4</v>
      </c>
      <c r="K31" s="18">
        <v>1.5</v>
      </c>
      <c r="L31" s="13">
        <f t="shared" si="5"/>
        <v>9.9</v>
      </c>
      <c r="M31" s="14">
        <f t="shared" si="1"/>
        <v>24</v>
      </c>
      <c r="N31" s="28">
        <f>IFERROR((L31/'League Calculation'!C$9)*100, "")</f>
        <v>86.08695652173914</v>
      </c>
      <c r="O31" s="13">
        <f t="shared" si="6"/>
        <v>15.7</v>
      </c>
      <c r="P31" s="13">
        <f t="shared" si="7"/>
        <v>1.5</v>
      </c>
      <c r="Q31" s="13">
        <f t="shared" si="8"/>
        <v>17.2</v>
      </c>
      <c r="R31" s="14">
        <f t="shared" si="3"/>
        <v>24</v>
      </c>
      <c r="S31" s="33">
        <f>IFERROR((Q31/'League Calculation'!J$9)*100, "")</f>
        <v>80.751173708920177</v>
      </c>
    </row>
    <row r="32" spans="1:19">
      <c r="A32" s="23" t="s">
        <v>104</v>
      </c>
      <c r="B32" s="24">
        <v>31</v>
      </c>
      <c r="C32" s="23" t="s">
        <v>252</v>
      </c>
      <c r="D32" s="24"/>
      <c r="E32" s="25">
        <v>8.1</v>
      </c>
      <c r="F32" s="25">
        <v>0.5</v>
      </c>
      <c r="G32" s="26">
        <f t="shared" si="4"/>
        <v>8.6</v>
      </c>
      <c r="H32" s="27">
        <f t="shared" si="0"/>
        <v>12</v>
      </c>
      <c r="I32" s="34">
        <f>IFERROR((G32/'League Calculation'!B$9)*100, "")</f>
        <v>84.313725490196077</v>
      </c>
      <c r="J32" s="25">
        <v>9.9</v>
      </c>
      <c r="K32" s="25">
        <v>1.5</v>
      </c>
      <c r="L32" s="26">
        <f t="shared" si="5"/>
        <v>11.4</v>
      </c>
      <c r="M32" s="27">
        <f t="shared" si="1"/>
        <v>2</v>
      </c>
      <c r="N32" s="34">
        <f>IFERROR((L32/'League Calculation'!C$9)*100, "")</f>
        <v>99.130434782608702</v>
      </c>
      <c r="O32" s="26">
        <f t="shared" si="6"/>
        <v>18</v>
      </c>
      <c r="P32" s="26">
        <f t="shared" si="7"/>
        <v>2</v>
      </c>
      <c r="Q32" s="26">
        <f t="shared" si="8"/>
        <v>20</v>
      </c>
      <c r="R32" s="27">
        <f t="shared" si="3"/>
        <v>9</v>
      </c>
      <c r="S32" s="35">
        <f>IFERROR((Q32/'League Calculation'!J$9)*100, "")</f>
        <v>93.896713615023472</v>
      </c>
    </row>
    <row r="33" spans="1:19">
      <c r="A33" s="23" t="s">
        <v>67</v>
      </c>
      <c r="B33" s="24">
        <v>32</v>
      </c>
      <c r="C33" s="23" t="s">
        <v>253</v>
      </c>
      <c r="D33" s="24"/>
      <c r="E33" s="25">
        <v>8.6999999999999993</v>
      </c>
      <c r="F33" s="25">
        <v>1</v>
      </c>
      <c r="G33" s="26">
        <f t="shared" ref="G33:G37" si="9">E33+F33</f>
        <v>9.6999999999999993</v>
      </c>
      <c r="H33" s="27">
        <f t="shared" si="0"/>
        <v>6</v>
      </c>
      <c r="I33" s="34">
        <f>IFERROR((G33/'League Calculation'!B$9)*100, "")</f>
        <v>95.098039215686271</v>
      </c>
      <c r="J33" s="25">
        <v>9.6</v>
      </c>
      <c r="K33" s="25">
        <v>1.5</v>
      </c>
      <c r="L33" s="26">
        <f t="shared" ref="L33:L37" si="10">J33+K33</f>
        <v>11.1</v>
      </c>
      <c r="M33" s="27">
        <f t="shared" si="1"/>
        <v>7</v>
      </c>
      <c r="N33" s="34">
        <f>IFERROR((L33/'League Calculation'!C$9)*100, "")</f>
        <v>96.521739130434781</v>
      </c>
      <c r="O33" s="26">
        <f t="shared" ref="O33:O37" si="11">E33+J33</f>
        <v>18.299999999999997</v>
      </c>
      <c r="P33" s="26">
        <f t="shared" ref="P33:P37" si="12">F33+K33</f>
        <v>2.5</v>
      </c>
      <c r="Q33" s="26">
        <f t="shared" ref="Q33:Q37" si="13">G33+L33</f>
        <v>20.799999999999997</v>
      </c>
      <c r="R33" s="27">
        <f t="shared" si="3"/>
        <v>6</v>
      </c>
      <c r="S33" s="35">
        <f>IFERROR((Q33/'League Calculation'!J$9)*100, "")</f>
        <v>97.652582159624401</v>
      </c>
    </row>
    <row r="34" spans="1:19">
      <c r="A34" s="23" t="s">
        <v>67</v>
      </c>
      <c r="B34" s="24">
        <v>33</v>
      </c>
      <c r="C34" s="23" t="s">
        <v>254</v>
      </c>
      <c r="D34" s="24"/>
      <c r="E34" s="25">
        <v>8</v>
      </c>
      <c r="F34" s="25">
        <v>1</v>
      </c>
      <c r="G34" s="26">
        <f t="shared" si="9"/>
        <v>9</v>
      </c>
      <c r="H34" s="27">
        <f t="shared" si="0"/>
        <v>9</v>
      </c>
      <c r="I34" s="34">
        <f>IFERROR((G34/'League Calculation'!B$9)*100, "")</f>
        <v>88.235294117647072</v>
      </c>
      <c r="J34" s="25">
        <v>9.3000000000000007</v>
      </c>
      <c r="K34" s="25">
        <v>1.5</v>
      </c>
      <c r="L34" s="26">
        <f t="shared" si="10"/>
        <v>10.8</v>
      </c>
      <c r="M34" s="27">
        <f t="shared" si="1"/>
        <v>14</v>
      </c>
      <c r="N34" s="34">
        <f>IFERROR((L34/'League Calculation'!C$9)*100, "")</f>
        <v>93.913043478260875</v>
      </c>
      <c r="O34" s="26">
        <f t="shared" si="11"/>
        <v>17.3</v>
      </c>
      <c r="P34" s="26">
        <f t="shared" si="12"/>
        <v>2.5</v>
      </c>
      <c r="Q34" s="26">
        <f t="shared" si="13"/>
        <v>19.8</v>
      </c>
      <c r="R34" s="27">
        <f t="shared" si="3"/>
        <v>11</v>
      </c>
      <c r="S34" s="35">
        <f>IFERROR((Q34/'League Calculation'!J$9)*100, "")</f>
        <v>92.957746478873233</v>
      </c>
    </row>
    <row r="35" spans="1:19" s="20" customFormat="1">
      <c r="A35" s="19" t="s">
        <v>67</v>
      </c>
      <c r="B35" s="20">
        <v>34</v>
      </c>
      <c r="C35" s="19" t="s">
        <v>255</v>
      </c>
      <c r="E35" s="18">
        <v>7.4</v>
      </c>
      <c r="F35" s="18">
        <v>1</v>
      </c>
      <c r="G35" s="21">
        <f t="shared" si="9"/>
        <v>8.4</v>
      </c>
      <c r="H35" s="22">
        <f t="shared" si="0"/>
        <v>15</v>
      </c>
      <c r="I35" s="30">
        <f>IFERROR((G35/'League Calculation'!B$9)*100, "")</f>
        <v>82.352941176470594</v>
      </c>
      <c r="J35" s="18">
        <v>9.1999999999999993</v>
      </c>
      <c r="K35" s="18">
        <v>1.5</v>
      </c>
      <c r="L35" s="21">
        <f t="shared" si="10"/>
        <v>10.7</v>
      </c>
      <c r="M35" s="22">
        <f t="shared" si="1"/>
        <v>17</v>
      </c>
      <c r="N35" s="30">
        <f>IFERROR((L35/'League Calculation'!C$9)*100, "")</f>
        <v>93.043478260869563</v>
      </c>
      <c r="O35" s="21">
        <f t="shared" si="11"/>
        <v>16.600000000000001</v>
      </c>
      <c r="P35" s="21">
        <f t="shared" si="12"/>
        <v>2.5</v>
      </c>
      <c r="Q35" s="21">
        <f t="shared" si="13"/>
        <v>19.100000000000001</v>
      </c>
      <c r="R35" s="22">
        <f t="shared" si="3"/>
        <v>16</v>
      </c>
      <c r="S35" s="32">
        <f>IFERROR((Q35/'League Calculation'!J$9)*100, "")</f>
        <v>89.671361502347423</v>
      </c>
    </row>
    <row r="36" spans="1:19">
      <c r="A36" s="23" t="s">
        <v>67</v>
      </c>
      <c r="B36" s="24">
        <v>35</v>
      </c>
      <c r="C36" s="23" t="s">
        <v>256</v>
      </c>
      <c r="D36" s="24"/>
      <c r="E36" s="25">
        <v>9</v>
      </c>
      <c r="F36" s="25">
        <v>1</v>
      </c>
      <c r="G36" s="26">
        <f t="shared" si="9"/>
        <v>10</v>
      </c>
      <c r="H36" s="27">
        <f t="shared" si="0"/>
        <v>2</v>
      </c>
      <c r="I36" s="34">
        <f>IFERROR((G36/'League Calculation'!B$9)*100, "")</f>
        <v>98.039215686274517</v>
      </c>
      <c r="J36" s="25">
        <v>9.6</v>
      </c>
      <c r="K36" s="25">
        <v>1.5</v>
      </c>
      <c r="L36" s="26">
        <f t="shared" si="10"/>
        <v>11.1</v>
      </c>
      <c r="M36" s="27">
        <f t="shared" si="1"/>
        <v>7</v>
      </c>
      <c r="N36" s="34">
        <f>IFERROR((L36/'League Calculation'!C$9)*100, "")</f>
        <v>96.521739130434781</v>
      </c>
      <c r="O36" s="26">
        <f t="shared" si="11"/>
        <v>18.600000000000001</v>
      </c>
      <c r="P36" s="26">
        <f t="shared" si="12"/>
        <v>2.5</v>
      </c>
      <c r="Q36" s="26">
        <f t="shared" si="13"/>
        <v>21.1</v>
      </c>
      <c r="R36" s="27">
        <f t="shared" si="3"/>
        <v>4</v>
      </c>
      <c r="S36" s="35">
        <f>IFERROR((Q36/'League Calculation'!J$9)*100, "")</f>
        <v>99.061032863849775</v>
      </c>
    </row>
    <row r="37" spans="1:19">
      <c r="A37" t="s">
        <v>67</v>
      </c>
      <c r="B37" s="8">
        <v>36</v>
      </c>
      <c r="C37" t="s">
        <v>257</v>
      </c>
      <c r="E37" s="10">
        <v>0</v>
      </c>
      <c r="F37" s="10">
        <v>0</v>
      </c>
      <c r="G37" s="13">
        <f t="shared" si="9"/>
        <v>0</v>
      </c>
      <c r="H37" s="14">
        <f t="shared" si="0"/>
        <v>28</v>
      </c>
      <c r="I37" s="28">
        <f>IFERROR((G37/'League Calculation'!B$9)*100, "")</f>
        <v>0</v>
      </c>
      <c r="J37" s="18">
        <v>0</v>
      </c>
      <c r="K37" s="18">
        <v>0</v>
      </c>
      <c r="L37" s="13">
        <f t="shared" si="10"/>
        <v>0</v>
      </c>
      <c r="M37" s="14">
        <f t="shared" si="1"/>
        <v>27</v>
      </c>
      <c r="N37" s="28">
        <f>IFERROR((L37/'League Calculation'!C$9)*100, "")</f>
        <v>0</v>
      </c>
      <c r="O37" s="13">
        <f t="shared" si="11"/>
        <v>0</v>
      </c>
      <c r="P37" s="13">
        <f t="shared" si="12"/>
        <v>0</v>
      </c>
      <c r="Q37" s="13">
        <f t="shared" si="13"/>
        <v>0</v>
      </c>
      <c r="R37" s="14">
        <f t="shared" si="3"/>
        <v>28</v>
      </c>
      <c r="S37" s="33">
        <f>IFERROR((Q37/'League Calculation'!J$9)*100, "")</f>
        <v>0</v>
      </c>
    </row>
    <row r="1048575" spans="8:9">
      <c r="H1048575" s="14">
        <f>SUM(H6)</f>
        <v>19</v>
      </c>
      <c r="I1048575" s="28">
        <f>SUM(I2:I1048574)</f>
        <v>2239.2156862745092</v>
      </c>
    </row>
  </sheetData>
  <sheetProtection selectLockedCells="1"/>
  <autoFilter ref="A1:A1048575" xr:uid="{33D78786-418A-744C-8894-BB5793083F6C}"/>
  <conditionalFormatting sqref="A1:B1 B2:B37 A38:B1048576">
    <cfRule type="containsText" dxfId="9" priority="11" operator="containsText" text="University of Bath">
      <formula>NOT(ISERROR(SEARCH("University of Bath",A1)))</formula>
    </cfRule>
    <cfRule type="containsText" dxfId="8" priority="12" operator="containsText" text="University of Leeds">
      <formula>NOT(ISERROR(SEARCH("University of Leeds",A1)))</formula>
    </cfRule>
    <cfRule type="containsText" dxfId="7" priority="13" operator="containsText" text="University of Surrey">
      <formula>NOT(ISERROR(SEARCH("University of Surrey",A1)))</formula>
    </cfRule>
    <cfRule type="containsText" dxfId="6" priority="14" operator="containsText" text="Manchester University">
      <formula>NOT(ISERROR(SEARCH("Manchester University",A1)))</formula>
    </cfRule>
    <cfRule type="containsText" dxfId="5" priority="15" operator="containsText" text="Manchester University">
      <formula>NOT(ISERROR(SEARCH("Manchester University",A1)))</formula>
    </cfRule>
    <cfRule type="containsText" dxfId="4" priority="16" operator="containsText" text="University of Birmingham">
      <formula>NOT(ISERROR(SEARCH("University of Birmingham",A1)))</formula>
    </cfRule>
  </conditionalFormatting>
  <conditionalFormatting sqref="H1:H1048576 M1:M1048576 R1:R1048576">
    <cfRule type="cellIs" dxfId="3" priority="2" operator="equal">
      <formula>3</formula>
    </cfRule>
    <cfRule type="cellIs" dxfId="2" priority="3" operator="equal">
      <formula>2</formula>
    </cfRule>
    <cfRule type="cellIs" dxfId="1" priority="4" operator="equal">
      <formula>1</formula>
    </cfRule>
  </conditionalFormatting>
  <conditionalFormatting sqref="D1:F1048576">
    <cfRule type="containsText" dxfId="0" priority="1" operator="containsText" text="Yes">
      <formula>NOT(ISERROR(SEARCH("Yes",D1)))</formula>
    </cfRule>
  </conditionalFormatting>
  <dataValidations count="1">
    <dataValidation type="list" allowBlank="1" showInputMessage="1" showErrorMessage="1" sqref="D2:D1048576" xr:uid="{F091F706-7623-734F-B805-649562E39EB6}">
      <formula1>"Yes"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4FB21-A3D0-1941-B527-CA04F52AD5DD}">
  <dimension ref="A1:J9"/>
  <sheetViews>
    <sheetView workbookViewId="0">
      <selection activeCell="F2" sqref="F2"/>
    </sheetView>
  </sheetViews>
  <sheetFormatPr defaultColWidth="11" defaultRowHeight="15.6"/>
  <cols>
    <col min="1" max="1" width="19" style="2" bestFit="1" customWidth="1"/>
    <col min="2" max="10" width="10.796875" style="4"/>
  </cols>
  <sheetData>
    <row r="1" spans="1:10" s="1" customFormat="1" ht="58.05" customHeight="1">
      <c r="B1" s="3" t="s">
        <v>3</v>
      </c>
      <c r="C1" s="3" t="s">
        <v>9</v>
      </c>
      <c r="D1" s="3" t="s">
        <v>13</v>
      </c>
      <c r="E1" s="3" t="s">
        <v>11</v>
      </c>
      <c r="F1" s="3" t="s">
        <v>5</v>
      </c>
      <c r="G1" s="3" t="s">
        <v>7</v>
      </c>
      <c r="H1" s="3" t="s">
        <v>17</v>
      </c>
      <c r="I1" s="3" t="s">
        <v>18</v>
      </c>
      <c r="J1" s="3" t="s">
        <v>15</v>
      </c>
    </row>
    <row r="2" spans="1:10">
      <c r="A2" s="2" t="s">
        <v>16</v>
      </c>
      <c r="B2" s="4">
        <f>LARGE('Elite Men'!G:G, 1)</f>
        <v>12.899999999999999</v>
      </c>
      <c r="C2" s="4">
        <f>LARGE('Elite Men'!Z:Z, 1)</f>
        <v>13.3</v>
      </c>
      <c r="D2" s="4">
        <f>LARGE('Elite Men'!AJ:AJ, 1)</f>
        <v>12.2</v>
      </c>
      <c r="E2" s="4">
        <f>LARGE('Elite Men'!AE:AE, 1)</f>
        <v>12.3</v>
      </c>
      <c r="F2" s="4">
        <f>LARGE('Elite Men'!L:L, 1)</f>
        <v>12.600000000000001</v>
      </c>
      <c r="G2" s="4">
        <f>LARGE('Elite Men'!Q:Q, 1)</f>
        <v>12.6</v>
      </c>
      <c r="H2" s="6"/>
      <c r="I2" s="5"/>
      <c r="J2" s="4">
        <f>LARGE('Elite Men'!AO:AO, 1)</f>
        <v>74.899999999999991</v>
      </c>
    </row>
    <row r="3" spans="1:10">
      <c r="A3" s="2" t="s">
        <v>27</v>
      </c>
      <c r="B3" s="4">
        <f>LARGE('Advanced Women'!G:G, 1)</f>
        <v>13.35</v>
      </c>
      <c r="C3" s="4">
        <f>LARGE('Advanced Women'!V:V, 1)</f>
        <v>13</v>
      </c>
      <c r="D3" s="5"/>
      <c r="E3" s="5"/>
      <c r="F3" s="5"/>
      <c r="G3" s="5"/>
      <c r="H3" s="4">
        <f>LARGE('Advanced Women'!L:L, 1)</f>
        <v>13.399999999999999</v>
      </c>
      <c r="I3" s="4">
        <f>LARGE('Advanced Women'!Q:Q, 1)</f>
        <v>12.600000000000001</v>
      </c>
      <c r="J3" s="4">
        <f>LARGE('Advanced Women'!AA:AA, 1)</f>
        <v>38.849999999999994</v>
      </c>
    </row>
    <row r="4" spans="1:10">
      <c r="A4" s="2" t="s">
        <v>26</v>
      </c>
      <c r="B4" s="4">
        <f>LARGE('Advanced Men'!G:G, 1)</f>
        <v>11.7</v>
      </c>
      <c r="C4" s="4">
        <f>LARGE('Advanced Men'!V:V, 1)</f>
        <v>12.8</v>
      </c>
      <c r="D4" s="4">
        <f>LARGE('Advanced Men'!AF:AF, 1)</f>
        <v>8.6999999999999993</v>
      </c>
      <c r="E4" s="4">
        <f>LARGE('Advanced Men'!AA:AA, 1)</f>
        <v>11.4</v>
      </c>
      <c r="F4" s="4">
        <f>LARGE('Advanced Men'!L:L, 1)</f>
        <v>6</v>
      </c>
      <c r="G4" s="4">
        <f>LARGE('Advanced Men'!Q:Q, 1)</f>
        <v>11.100000000000001</v>
      </c>
      <c r="H4" s="6"/>
      <c r="I4" s="5"/>
      <c r="J4" s="4">
        <f>LARGE('Advanced Men'!AK:AK, 1)</f>
        <v>44.400000000000006</v>
      </c>
    </row>
    <row r="5" spans="1:10">
      <c r="A5" s="2" t="s">
        <v>19</v>
      </c>
      <c r="B5" s="4">
        <f>LARGE('Elite Women'!G:G, 1)</f>
        <v>12.6</v>
      </c>
      <c r="C5" s="4">
        <f>LARGE('Elite Women'!Z2:Z12, 1)</f>
        <v>13.1</v>
      </c>
      <c r="D5" s="5"/>
      <c r="E5" s="5"/>
      <c r="F5" s="5"/>
      <c r="G5" s="5"/>
      <c r="H5" s="4">
        <f>LARGE('Elite Women'!L:L, 1)</f>
        <v>12.9</v>
      </c>
      <c r="I5" s="4">
        <f>LARGE('Elite Women'!Q:Q, 1)</f>
        <v>11.1</v>
      </c>
      <c r="J5" s="4">
        <f>LARGE('Elite Women'!AE2:AE12, 1)</f>
        <v>48.3</v>
      </c>
    </row>
    <row r="6" spans="1:10">
      <c r="A6" s="2" t="s">
        <v>20</v>
      </c>
      <c r="B6" s="4">
        <f>LARGE('Intermediate Men'!G:G, 1)</f>
        <v>10.3</v>
      </c>
      <c r="C6" s="4">
        <f>LARGE('Intermediate Men'!Q:Q, 1)</f>
        <v>10.5</v>
      </c>
      <c r="D6" s="5"/>
      <c r="E6" s="4">
        <f>LARGE('Intermediate Men'!V:V, 1)</f>
        <v>9.6</v>
      </c>
      <c r="F6" s="5"/>
      <c r="G6" s="4">
        <f>LARGE('Intermediate Men'!L:L, 1)</f>
        <v>10</v>
      </c>
      <c r="H6" s="5"/>
      <c r="I6" s="5"/>
      <c r="J6" s="4">
        <f>LARGE('Intermediate Men'!AA:AA, 1)</f>
        <v>29.299999999999997</v>
      </c>
    </row>
    <row r="7" spans="1:10">
      <c r="A7" s="2" t="s">
        <v>21</v>
      </c>
      <c r="B7" s="4">
        <f>LARGE('Intermediate Women'!G:G, 1)</f>
        <v>10</v>
      </c>
      <c r="C7" s="4">
        <f>LARGE('Intermediate Women'!V:V, 1)</f>
        <v>10.8</v>
      </c>
      <c r="D7" s="5"/>
      <c r="E7" s="5"/>
      <c r="F7" s="5"/>
      <c r="G7" s="5"/>
      <c r="H7" s="4">
        <f>LARGE('Intermediate Women'!L:L, 1)</f>
        <v>9.5</v>
      </c>
      <c r="I7" s="4">
        <f>LARGE('Intermediate Women'!Q:Q, 1)</f>
        <v>9.6</v>
      </c>
      <c r="J7" s="4">
        <f>LARGE('Intermediate Women'!AA:AA, 1)</f>
        <v>28.400000000000002</v>
      </c>
    </row>
    <row r="8" spans="1:10">
      <c r="A8" s="2" t="s">
        <v>22</v>
      </c>
      <c r="B8" s="4">
        <f>LARGE('Novice Men'!G:G, 1)</f>
        <v>9.6</v>
      </c>
      <c r="C8" s="4">
        <f>LARGE('Novice Men'!L:L, 1)</f>
        <v>10.9</v>
      </c>
      <c r="D8" s="5"/>
      <c r="E8" s="5"/>
      <c r="F8" s="5"/>
      <c r="G8" s="5"/>
      <c r="H8" s="5"/>
      <c r="I8" s="5"/>
      <c r="J8" s="4">
        <f>LARGE('Novice Men'!Q:Q, 1)</f>
        <v>20.399999999999999</v>
      </c>
    </row>
    <row r="9" spans="1:10">
      <c r="A9" s="2" t="s">
        <v>23</v>
      </c>
      <c r="B9" s="4">
        <f>LARGE('Novice Women'!G:G, 1)</f>
        <v>10.199999999999999</v>
      </c>
      <c r="C9" s="4">
        <f>LARGE('Novice Women'!L:L, 1)</f>
        <v>11.5</v>
      </c>
      <c r="D9" s="5"/>
      <c r="E9" s="5"/>
      <c r="F9" s="5"/>
      <c r="G9" s="5"/>
      <c r="H9" s="5"/>
      <c r="I9" s="5"/>
      <c r="J9" s="4">
        <f>LARGE('Novice Women'!Q:Q, 1)</f>
        <v>21.3</v>
      </c>
    </row>
  </sheetData>
  <sheetProtection sheet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Elite Men</vt:lpstr>
      <vt:lpstr>Elite Women</vt:lpstr>
      <vt:lpstr>Advanced Men</vt:lpstr>
      <vt:lpstr>Advanced Women</vt:lpstr>
      <vt:lpstr>Intermediate Men</vt:lpstr>
      <vt:lpstr>Intermediate Women</vt:lpstr>
      <vt:lpstr>Novice Men</vt:lpstr>
      <vt:lpstr>Novice Women</vt:lpstr>
      <vt:lpstr>League Calculation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Senter</dc:creator>
  <cp:lastModifiedBy>Callum</cp:lastModifiedBy>
  <dcterms:created xsi:type="dcterms:W3CDTF">2019-05-27T11:33:49Z</dcterms:created>
  <dcterms:modified xsi:type="dcterms:W3CDTF">2019-11-28T18:39:21Z</dcterms:modified>
</cp:coreProperties>
</file>